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0730" windowHeight="11160"/>
  </bookViews>
  <sheets>
    <sheet name="Perempuan usia 15-49" sheetId="1" r:id="rId1"/>
  </sheets>
  <definedNames>
    <definedName name="d">'Perempuan usia 15-49'!$B$4</definedName>
    <definedName name="_xlnm.Print_Area" localSheetId="0">'Perempuan usia 15-49'!$A$1:$K$20</definedName>
    <definedName name="proporsi_umur_besar">'Perempuan usia 15-49'!$I$10</definedName>
    <definedName name="proporsi_umur_kecil">'Perempuan usia 15-49'!$I$4</definedName>
    <definedName name="total_proporsi">'Perempuan usia 15-49'!$I$11</definedName>
    <definedName name="umur_besar">'Perempuan usia 15-49'!$B$10</definedName>
    <definedName name="umur_kecil">'Perempuan usia 15-49'!$B$4</definedName>
  </definedNames>
  <calcPr calcId="162913"/>
</workbook>
</file>

<file path=xl/calcChain.xml><?xml version="1.0" encoding="utf-8"?>
<calcChain xmlns="http://schemas.openxmlformats.org/spreadsheetml/2006/main">
  <c r="G15" i="1" l="1"/>
  <c r="I15" i="1" s="1"/>
  <c r="G10" i="1"/>
  <c r="I10" i="1" s="1"/>
  <c r="G9" i="1"/>
  <c r="I9" i="1" s="1"/>
  <c r="G8" i="1"/>
  <c r="I8" i="1" s="1"/>
  <c r="G7" i="1"/>
  <c r="I7" i="1" s="1"/>
  <c r="G6" i="1"/>
  <c r="I6" i="1" s="1"/>
  <c r="G5" i="1"/>
  <c r="I5" i="1" s="1"/>
  <c r="G4" i="1"/>
  <c r="I4" i="1" s="1"/>
  <c r="D33" i="1" l="1"/>
  <c r="D32" i="1"/>
  <c r="B28" i="1"/>
  <c r="E28" i="1" s="1"/>
  <c r="B29" i="1"/>
  <c r="C29" i="1" s="1"/>
  <c r="B30" i="1"/>
  <c r="E30" i="1" s="1"/>
  <c r="B31" i="1"/>
  <c r="C31" i="1" s="1"/>
  <c r="B32" i="1"/>
  <c r="E32" i="1" s="1"/>
  <c r="B33" i="1"/>
  <c r="C33" i="1" s="1"/>
  <c r="B27" i="1"/>
  <c r="C27" i="1" s="1"/>
  <c r="D28" i="1"/>
  <c r="D29" i="1"/>
  <c r="D30" i="1"/>
  <c r="D31" i="1"/>
  <c r="D27" i="1"/>
  <c r="C30" i="1" l="1"/>
  <c r="E27" i="1"/>
  <c r="F27" i="1" s="1"/>
  <c r="E31" i="1"/>
  <c r="F31" i="1" s="1"/>
  <c r="E33" i="1"/>
  <c r="F33" i="1" s="1"/>
  <c r="E29" i="1"/>
  <c r="F29" i="1" s="1"/>
  <c r="C32" i="1"/>
  <c r="C28" i="1"/>
  <c r="D35" i="1"/>
  <c r="I40" i="1" s="1"/>
  <c r="F28" i="1"/>
  <c r="F32" i="1"/>
  <c r="F30" i="1"/>
  <c r="D34" i="1"/>
  <c r="G29" i="1"/>
  <c r="G30" i="1" s="1"/>
  <c r="G31" i="1" s="1"/>
  <c r="G32" i="1" s="1"/>
  <c r="G33" i="1" s="1"/>
  <c r="F35" i="1" l="1"/>
  <c r="F36" i="1" s="1"/>
  <c r="F34" i="1"/>
  <c r="J8" i="1" s="1"/>
  <c r="I41" i="1"/>
  <c r="I42" i="1" l="1"/>
  <c r="I46" i="1" s="1"/>
  <c r="J11" i="1"/>
  <c r="C36" i="1"/>
  <c r="I44" i="1" l="1"/>
  <c r="I45" i="1" s="1"/>
  <c r="I43" i="1"/>
  <c r="K8" i="1" l="1"/>
  <c r="K11" i="1"/>
  <c r="F11" i="1" l="1"/>
  <c r="E11" i="1"/>
  <c r="D11" i="1"/>
  <c r="C11" i="1"/>
  <c r="G11" i="1" l="1"/>
  <c r="I11" i="1" s="1"/>
</calcChain>
</file>

<file path=xl/sharedStrings.xml><?xml version="1.0" encoding="utf-8"?>
<sst xmlns="http://schemas.openxmlformats.org/spreadsheetml/2006/main" count="76" uniqueCount="51">
  <si>
    <t>KOTA BIMA</t>
  </si>
  <si>
    <t>KAWIN</t>
  </si>
  <si>
    <t>KELOMPOK UMUR</t>
  </si>
  <si>
    <t>15 - 19</t>
  </si>
  <si>
    <t>20 - 24</t>
  </si>
  <si>
    <t>25 - 29</t>
  </si>
  <si>
    <t>30 - 34</t>
  </si>
  <si>
    <t>35 - 39</t>
  </si>
  <si>
    <t>40 - 44</t>
  </si>
  <si>
    <t>45 - 49</t>
  </si>
  <si>
    <t>CERAI
MATI</t>
  </si>
  <si>
    <t>BELUM
KAWIN</t>
  </si>
  <si>
    <t>CERAI
HIDUP</t>
  </si>
  <si>
    <t>d = umur minimal</t>
  </si>
  <si>
    <t>xi</t>
  </si>
  <si>
    <t>fi</t>
  </si>
  <si>
    <t>xi.fi</t>
  </si>
  <si>
    <t>fKum</t>
  </si>
  <si>
    <t>cacah</t>
  </si>
  <si>
    <t>Mean</t>
  </si>
  <si>
    <t>Rumus Median :</t>
  </si>
  <si>
    <t>Kelas Median : Kelas yang memuat frekwensi kumulatif  1/2 n</t>
  </si>
  <si>
    <t>Tb : Tepi bawah</t>
  </si>
  <si>
    <t>p : Panjang kelas interval</t>
  </si>
  <si>
    <t>n : Banyak data</t>
  </si>
  <si>
    <t xml:space="preserve"> : Tb + ((p * (1/2*n - F))/f)</t>
  </si>
  <si>
    <t>F  : frekwensi kumulatif sebelum kelas media</t>
  </si>
  <si>
    <t>f  : frekwensi kelas median</t>
  </si>
  <si>
    <t>median = 1/2 n</t>
  </si>
  <si>
    <t>15 - 49</t>
  </si>
  <si>
    <t>25 - 49</t>
  </si>
  <si>
    <t>-</t>
  </si>
  <si>
    <t>KODE WILAYAH</t>
  </si>
  <si>
    <t>PROPORSI PEREMPUAN
BELUM KAWIN
( % )</t>
  </si>
  <si>
    <t>JMLH PENDUDUK
PEREMPUAN
(usia 15-49 Thn)</t>
  </si>
  <si>
    <t>SATUAN</t>
  </si>
  <si>
    <t>Orang</t>
  </si>
  <si>
    <t>Catatan :</t>
  </si>
  <si>
    <r>
      <t xml:space="preserve">R-UKP </t>
    </r>
    <r>
      <rPr>
        <b/>
        <vertAlign val="superscript"/>
        <sz val="9"/>
        <color theme="1"/>
        <rFont val="Calibri"/>
        <family val="2"/>
        <scheme val="minor"/>
      </rPr>
      <t>*)</t>
    </r>
    <r>
      <rPr>
        <b/>
        <sz val="9"/>
        <color theme="1"/>
        <rFont val="Calibri"/>
        <family val="2"/>
        <scheme val="minor"/>
      </rPr>
      <t xml:space="preserve">
(usia 15-49 Thn)</t>
    </r>
  </si>
  <si>
    <r>
      <t xml:space="preserve">M-UKP </t>
    </r>
    <r>
      <rPr>
        <b/>
        <vertAlign val="superscript"/>
        <sz val="9"/>
        <color theme="1"/>
        <rFont val="Calibri"/>
        <family val="2"/>
        <scheme val="minor"/>
      </rPr>
      <t>**)</t>
    </r>
    <r>
      <rPr>
        <b/>
        <sz val="9"/>
        <color theme="1"/>
        <rFont val="Calibri"/>
        <family val="2"/>
        <scheme val="minor"/>
      </rPr>
      <t xml:space="preserve"> 
(usia 25-49 Thn)</t>
    </r>
  </si>
  <si>
    <t>**) M-UKP = MEDIAN USIA KAWIN PERTAMA PEREMPUAN</t>
  </si>
  <si>
    <t>*)   R-UKP = RATA RATA USIA KAWIN PERTAMA PEREMPUAN</t>
  </si>
  <si>
    <t>38 Tahun</t>
  </si>
  <si>
    <t>37 Tahun</t>
  </si>
  <si>
    <t>KOTA BIMA 2022</t>
  </si>
  <si>
    <t>KOTA BIMA 2021</t>
  </si>
  <si>
    <t>KOTA BIMA 2020</t>
  </si>
  <si>
    <t>Jumlah Perempuan (Usia  15-49 Thn) di Kota Bima di rinci menurut Kelompok Umur dan status perkawinan, Tahun 2024</t>
  </si>
  <si>
    <t>Sumber Data : Dinas Kependudukan dan Pencatatan Sipil Kota Bima, Tahun 2025</t>
  </si>
  <si>
    <t>KOTA BIMA 2023</t>
  </si>
  <si>
    <t>36 Tahun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</si>
</sst>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-* #,##0.00_-;\-* #,##0.00_-;_-* &quot;-&quot;??_-;_-@_-"/>
    <numFmt numFmtId="165" formatCode="[$-F800]dddd\,\ mmmm\ dd\,\ yyyy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1"/>
      <scheme val="minor"/>
    </font>
    <font>
      <sz val="11"/>
      <color indexed="8"/>
      <name val="Calibri"/>
      <family val="2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vertAlign val="superscript"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8">
    <xf numFmtId="0" fontId="0" fillId="0" borderId="0"/>
    <xf numFmtId="0" fontId="4" fillId="0" borderId="0"/>
    <xf numFmtId="165" fontId="3" fillId="0" borderId="0"/>
    <xf numFmtId="0" fontId="5" fillId="0" borderId="0"/>
    <xf numFmtId="43" fontId="4" fillId="0" borderId="0" applyFont="0" applyFill="0" applyBorder="0" applyAlignment="0" applyProtection="0"/>
    <xf numFmtId="0" fontId="4" fillId="0" borderId="0"/>
    <xf numFmtId="164" fontId="1" fillId="0" borderId="0" applyFont="0" applyFill="0" applyBorder="0" applyAlignment="0" applyProtection="0"/>
    <xf numFmtId="0" fontId="6" fillId="0" borderId="0" applyFill="0" applyProtection="0"/>
  </cellStyleXfs>
  <cellXfs count="44">
    <xf numFmtId="0" fontId="0" fillId="0" borderId="0" xfId="0"/>
    <xf numFmtId="0" fontId="7" fillId="0" borderId="0" xfId="0" applyFont="1" applyAlignment="1" applyProtection="1">
      <alignment horizontal="right"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horizontal="left" vertical="center" indent="1"/>
      <protection locked="0"/>
    </xf>
    <xf numFmtId="3" fontId="7" fillId="0" borderId="0" xfId="0" applyNumberFormat="1" applyFont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left" vertical="center" indent="1"/>
      <protection locked="0"/>
    </xf>
    <xf numFmtId="3" fontId="7" fillId="0" borderId="1" xfId="0" applyNumberFormat="1" applyFont="1" applyBorder="1" applyAlignment="1" applyProtection="1">
      <alignment horizontal="center" vertical="center"/>
      <protection locked="0"/>
    </xf>
    <xf numFmtId="0" fontId="10" fillId="2" borderId="3" xfId="0" applyFont="1" applyFill="1" applyBorder="1" applyAlignment="1" applyProtection="1">
      <alignment horizontal="left" vertical="center" indent="1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3" fontId="7" fillId="0" borderId="0" xfId="0" applyNumberFormat="1" applyFont="1" applyAlignment="1">
      <alignment horizontal="center" vertical="center"/>
    </xf>
    <xf numFmtId="4" fontId="7" fillId="0" borderId="0" xfId="0" applyNumberFormat="1" applyFont="1" applyAlignment="1">
      <alignment horizontal="center" vertical="center"/>
    </xf>
    <xf numFmtId="3" fontId="10" fillId="2" borderId="3" xfId="0" applyNumberFormat="1" applyFont="1" applyFill="1" applyBorder="1" applyAlignment="1">
      <alignment horizontal="center" vertical="center"/>
    </xf>
    <xf numFmtId="4" fontId="10" fillId="2" borderId="3" xfId="0" applyNumberFormat="1" applyFont="1" applyFill="1" applyBorder="1" applyAlignment="1">
      <alignment horizontal="center" vertical="center"/>
    </xf>
    <xf numFmtId="0" fontId="11" fillId="0" borderId="0" xfId="0" applyFont="1" applyAlignment="1" applyProtection="1">
      <alignment horizontal="right" vertical="center"/>
      <protection locked="0"/>
    </xf>
    <xf numFmtId="3" fontId="7" fillId="0" borderId="0" xfId="0" applyNumberFormat="1" applyFont="1" applyAlignment="1" applyProtection="1">
      <alignment vertical="center"/>
      <protection locked="0"/>
    </xf>
    <xf numFmtId="1" fontId="7" fillId="0" borderId="0" xfId="0" applyNumberFormat="1" applyFont="1" applyAlignment="1" applyProtection="1">
      <alignment vertical="center"/>
      <protection locked="0"/>
    </xf>
    <xf numFmtId="3" fontId="7" fillId="2" borderId="0" xfId="0" applyNumberFormat="1" applyFont="1" applyFill="1" applyAlignment="1" applyProtection="1">
      <alignment horizontal="center" vertical="center"/>
      <protection locked="0"/>
    </xf>
    <xf numFmtId="3" fontId="7" fillId="2" borderId="1" xfId="0" applyNumberFormat="1" applyFont="1" applyFill="1" applyBorder="1" applyAlignment="1" applyProtection="1">
      <alignment horizontal="center" vertical="center"/>
      <protection locked="0"/>
    </xf>
    <xf numFmtId="3" fontId="7" fillId="0" borderId="1" xfId="0" applyNumberFormat="1" applyFont="1" applyBorder="1" applyAlignment="1">
      <alignment horizontal="center" vertical="center"/>
    </xf>
    <xf numFmtId="4" fontId="7" fillId="0" borderId="1" xfId="0" applyNumberFormat="1" applyFont="1" applyBorder="1" applyAlignment="1">
      <alignment horizontal="center" vertical="center"/>
    </xf>
    <xf numFmtId="0" fontId="10" fillId="2" borderId="3" xfId="0" applyFont="1" applyFill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10" fillId="2" borderId="5" xfId="0" applyFont="1" applyFill="1" applyBorder="1" applyAlignment="1" applyProtection="1">
      <alignment horizontal="center" vertical="center" wrapText="1"/>
      <protection locked="0"/>
    </xf>
    <xf numFmtId="0" fontId="9" fillId="2" borderId="5" xfId="0" applyFont="1" applyFill="1" applyBorder="1" applyAlignment="1" applyProtection="1">
      <alignment horizontal="center" vertical="center" wrapText="1"/>
      <protection locked="0"/>
    </xf>
    <xf numFmtId="0" fontId="7" fillId="0" borderId="5" xfId="0" applyFont="1" applyBorder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  <protection locked="0"/>
    </xf>
    <xf numFmtId="3" fontId="7" fillId="2" borderId="0" xfId="0" applyNumberFormat="1" applyFont="1" applyFill="1" applyAlignment="1" applyProtection="1">
      <alignment vertical="center"/>
      <protection locked="0"/>
    </xf>
    <xf numFmtId="3" fontId="7" fillId="2" borderId="4" xfId="0" applyNumberFormat="1" applyFont="1" applyFill="1" applyBorder="1" applyAlignment="1" applyProtection="1">
      <alignment vertical="center"/>
      <protection locked="0"/>
    </xf>
    <xf numFmtId="0" fontId="7" fillId="0" borderId="5" xfId="0" applyFont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3" fontId="8" fillId="0" borderId="0" xfId="0" applyNumberFormat="1" applyFont="1" applyAlignment="1" applyProtection="1">
      <alignment horizontal="center" vertical="center"/>
      <protection locked="0"/>
    </xf>
    <xf numFmtId="0" fontId="8" fillId="0" borderId="2" xfId="0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 applyProtection="1">
      <alignment vertical="center"/>
      <protection locked="0"/>
    </xf>
    <xf numFmtId="3" fontId="8" fillId="0" borderId="2" xfId="0" applyNumberFormat="1" applyFont="1" applyBorder="1" applyAlignment="1" applyProtection="1">
      <alignment vertical="center"/>
      <protection locked="0"/>
    </xf>
    <xf numFmtId="0" fontId="8" fillId="0" borderId="5" xfId="0" applyFont="1" applyBorder="1" applyAlignment="1" applyProtection="1">
      <alignment horizontal="center" vertical="center"/>
      <protection locked="0"/>
    </xf>
    <xf numFmtId="3" fontId="12" fillId="0" borderId="5" xfId="0" applyNumberFormat="1" applyFont="1" applyBorder="1" applyAlignment="1" applyProtection="1">
      <alignment vertical="center"/>
      <protection locked="0"/>
    </xf>
    <xf numFmtId="1" fontId="7" fillId="0" borderId="0" xfId="0" applyNumberFormat="1" applyFont="1" applyAlignment="1" applyProtection="1">
      <alignment horizontal="center" vertical="center"/>
      <protection locked="0"/>
    </xf>
    <xf numFmtId="4" fontId="7" fillId="0" borderId="0" xfId="0" applyNumberFormat="1" applyFont="1" applyAlignment="1" applyProtection="1">
      <alignment horizontal="center" vertical="center"/>
      <protection locked="0"/>
    </xf>
    <xf numFmtId="3" fontId="7" fillId="2" borderId="0" xfId="0" applyNumberFormat="1" applyFont="1" applyFill="1" applyAlignment="1">
      <alignment horizontal="center" vertical="center"/>
    </xf>
    <xf numFmtId="0" fontId="8" fillId="0" borderId="0" xfId="0" applyFont="1" applyAlignment="1" applyProtection="1">
      <alignment vertical="center"/>
      <protection locked="0"/>
    </xf>
    <xf numFmtId="3" fontId="7" fillId="2" borderId="0" xfId="0" applyNumberFormat="1" applyFont="1" applyFill="1" applyBorder="1" applyAlignment="1">
      <alignment horizontal="center" vertical="center"/>
    </xf>
    <xf numFmtId="3" fontId="7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 applyProtection="1">
      <alignment horizontal="center" vertical="center"/>
      <protection locked="0"/>
    </xf>
    <xf numFmtId="4" fontId="7" fillId="0" borderId="0" xfId="0" applyNumberFormat="1" applyFont="1" applyFill="1" applyBorder="1" applyAlignment="1">
      <alignment horizontal="center" vertical="center"/>
    </xf>
  </cellXfs>
  <cellStyles count="8">
    <cellStyle name="Comma 2" xfId="4"/>
    <cellStyle name="Comma 3" xfId="6"/>
    <cellStyle name="Normal" xfId="0" builtinId="0"/>
    <cellStyle name="Normal 10 2 2" xfId="2"/>
    <cellStyle name="Normal 14" xfId="3"/>
    <cellStyle name="Normal 2" xfId="5"/>
    <cellStyle name="Normal 2 2 2" xfId="1"/>
    <cellStyle name="Normal 3" xfId="7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7"/>
  <sheetViews>
    <sheetView tabSelected="1" view="pageBreakPreview" topLeftCell="A10" zoomScaleNormal="100" zoomScaleSheetLayoutView="100" workbookViewId="0">
      <selection activeCell="C4" sqref="C4:F10"/>
    </sheetView>
  </sheetViews>
  <sheetFormatPr defaultColWidth="9.1796875" defaultRowHeight="13" x14ac:dyDescent="0.35"/>
  <cols>
    <col min="1" max="1" width="8.7265625" style="2" customWidth="1"/>
    <col min="2" max="2" width="15.81640625" style="2" customWidth="1"/>
    <col min="3" max="3" width="8" style="2" customWidth="1"/>
    <col min="4" max="4" width="8.26953125" style="2" customWidth="1"/>
    <col min="5" max="6" width="7.453125" style="2" customWidth="1"/>
    <col min="7" max="7" width="13.7265625" style="2" customWidth="1"/>
    <col min="8" max="8" width="8.453125" style="2" customWidth="1"/>
    <col min="9" max="9" width="13.7265625" style="2" customWidth="1"/>
    <col min="10" max="11" width="13.1796875" style="2" customWidth="1"/>
    <col min="12" max="12" width="9.1796875" style="2"/>
    <col min="13" max="13" width="9.1796875" style="2" hidden="1" customWidth="1"/>
    <col min="14" max="16384" width="9.1796875" style="2"/>
  </cols>
  <sheetData>
    <row r="1" spans="1:15" ht="21.75" customHeight="1" x14ac:dyDescent="0.35">
      <c r="A1" s="25" t="s">
        <v>47</v>
      </c>
      <c r="B1" s="25"/>
      <c r="C1" s="25"/>
      <c r="D1" s="25"/>
      <c r="E1" s="25"/>
      <c r="F1" s="25"/>
      <c r="G1" s="25"/>
      <c r="I1" s="25"/>
      <c r="J1" s="25"/>
      <c r="K1" s="25"/>
    </row>
    <row r="2" spans="1:15" x14ac:dyDescent="0.35">
      <c r="I2" s="1"/>
      <c r="K2" s="13"/>
    </row>
    <row r="3" spans="1:15" ht="48.5" thickBot="1" x14ac:dyDescent="0.4">
      <c r="A3" s="22" t="s">
        <v>32</v>
      </c>
      <c r="B3" s="22" t="s">
        <v>2</v>
      </c>
      <c r="C3" s="23" t="s">
        <v>11</v>
      </c>
      <c r="D3" s="23" t="s">
        <v>1</v>
      </c>
      <c r="E3" s="23" t="s">
        <v>12</v>
      </c>
      <c r="F3" s="23" t="s">
        <v>10</v>
      </c>
      <c r="G3" s="23" t="s">
        <v>34</v>
      </c>
      <c r="H3" s="22" t="s">
        <v>35</v>
      </c>
      <c r="I3" s="23" t="s">
        <v>33</v>
      </c>
      <c r="J3" s="23" t="s">
        <v>38</v>
      </c>
      <c r="K3" s="23" t="s">
        <v>39</v>
      </c>
      <c r="L3" s="8"/>
      <c r="M3" s="2" t="s">
        <v>13</v>
      </c>
    </row>
    <row r="4" spans="1:15" ht="19.5" customHeight="1" thickTop="1" x14ac:dyDescent="0.35">
      <c r="A4" s="8">
        <v>5272</v>
      </c>
      <c r="B4" s="8" t="s">
        <v>3</v>
      </c>
      <c r="C4" s="4">
        <v>7</v>
      </c>
      <c r="D4" s="4">
        <v>216</v>
      </c>
      <c r="E4" s="4">
        <v>3</v>
      </c>
      <c r="F4" s="4">
        <v>0</v>
      </c>
      <c r="G4" s="9">
        <f>IF(COUNT(C4:F4)=0,"-",IF(SUM(C4,D4,E4,F4)=0,0,SUM(C4,D4,E4,F4)))</f>
        <v>226</v>
      </c>
      <c r="H4" s="8" t="s">
        <v>36</v>
      </c>
      <c r="I4" s="10">
        <f>IF(COUNT(C4,G4)=0,"-",IF(OR(SUM(C4)=0,SUM(G4)=0),0,C4/G4*100))</f>
        <v>3.0973451327433628</v>
      </c>
      <c r="J4" s="26"/>
      <c r="K4" s="26"/>
      <c r="L4" s="14"/>
      <c r="O4" s="14"/>
    </row>
    <row r="5" spans="1:15" ht="19.5" customHeight="1" x14ac:dyDescent="0.35">
      <c r="A5" s="8">
        <v>5272</v>
      </c>
      <c r="B5" s="8" t="s">
        <v>4</v>
      </c>
      <c r="C5" s="4">
        <v>5</v>
      </c>
      <c r="D5" s="4">
        <v>2</v>
      </c>
      <c r="E5" s="4">
        <v>80</v>
      </c>
      <c r="F5" s="4">
        <v>5</v>
      </c>
      <c r="G5" s="9">
        <f t="shared" ref="G5:G10" si="0">IF(COUNT(C5:F5)=0,"-",IF(SUM(C5,D5,E5,F5)=0,0,SUM(C5,D5,E5,F5)))</f>
        <v>92</v>
      </c>
      <c r="H5" s="8" t="s">
        <v>36</v>
      </c>
      <c r="I5" s="10">
        <f t="shared" ref="I5:I10" si="1">IF(COUNT(C5,G5)=0,"-",IF(OR(SUM(C5)=0,SUM(G5)=0),0,C5/G5*100))</f>
        <v>5.4347826086956523</v>
      </c>
      <c r="J5" s="26"/>
      <c r="K5" s="26"/>
      <c r="L5" s="14"/>
      <c r="O5" s="14"/>
    </row>
    <row r="6" spans="1:15" ht="19.5" customHeight="1" x14ac:dyDescent="0.35">
      <c r="A6" s="8">
        <v>5272</v>
      </c>
      <c r="B6" s="8" t="s">
        <v>5</v>
      </c>
      <c r="C6" s="4">
        <v>2</v>
      </c>
      <c r="D6" s="4">
        <v>4</v>
      </c>
      <c r="E6" s="4">
        <v>205</v>
      </c>
      <c r="F6" s="4">
        <v>15</v>
      </c>
      <c r="G6" s="9">
        <f t="shared" si="0"/>
        <v>226</v>
      </c>
      <c r="H6" s="8" t="s">
        <v>36</v>
      </c>
      <c r="I6" s="10">
        <f t="shared" si="1"/>
        <v>0.88495575221238942</v>
      </c>
      <c r="J6" s="26"/>
      <c r="K6" s="26"/>
      <c r="L6" s="14"/>
      <c r="O6" s="14"/>
    </row>
    <row r="7" spans="1:15" ht="19.5" customHeight="1" x14ac:dyDescent="0.35">
      <c r="A7" s="8">
        <v>5272</v>
      </c>
      <c r="B7" s="8" t="s">
        <v>6</v>
      </c>
      <c r="C7" s="4">
        <v>803</v>
      </c>
      <c r="D7" s="4">
        <v>5</v>
      </c>
      <c r="E7" s="4">
        <v>314</v>
      </c>
      <c r="F7" s="4">
        <v>29</v>
      </c>
      <c r="G7" s="9">
        <f t="shared" si="0"/>
        <v>1151</v>
      </c>
      <c r="H7" s="8" t="s">
        <v>36</v>
      </c>
      <c r="I7" s="10">
        <f t="shared" si="1"/>
        <v>69.765421372719373</v>
      </c>
      <c r="J7" s="26"/>
      <c r="K7" s="26"/>
      <c r="L7" s="14"/>
      <c r="O7" s="14"/>
    </row>
    <row r="8" spans="1:15" ht="19.5" customHeight="1" x14ac:dyDescent="0.35">
      <c r="A8" s="8">
        <v>5272</v>
      </c>
      <c r="B8" s="8" t="s">
        <v>7</v>
      </c>
      <c r="C8" s="4">
        <v>427</v>
      </c>
      <c r="D8" s="4">
        <v>5</v>
      </c>
      <c r="E8" s="4">
        <v>414</v>
      </c>
      <c r="F8" s="4">
        <v>104</v>
      </c>
      <c r="G8" s="9">
        <f t="shared" si="0"/>
        <v>950</v>
      </c>
      <c r="H8" s="8" t="s">
        <v>36</v>
      </c>
      <c r="I8" s="10">
        <f t="shared" si="1"/>
        <v>44.94736842105263</v>
      </c>
      <c r="J8" s="38" t="str">
        <f>IF(OR(SUM(F34)=0,SUM(D34)=0,COUNT(D4:F10)&lt;&gt;21),"",ROUND(F34/D34,0)&amp;" Tahun")</f>
        <v>37 Tahun</v>
      </c>
      <c r="K8" s="38" t="str">
        <f>IF(OR(SUM(I41)=0,COUNT(D4:F10)&lt;&gt;21),"",ROUND(I43+(I44*(I41-I45)/I46),0)&amp;" Tahun")</f>
        <v>41 Tahun</v>
      </c>
      <c r="L8" s="14"/>
      <c r="O8" s="14"/>
    </row>
    <row r="9" spans="1:15" ht="19.5" customHeight="1" x14ac:dyDescent="0.35">
      <c r="A9" s="8">
        <v>5272</v>
      </c>
      <c r="B9" s="8" t="s">
        <v>8</v>
      </c>
      <c r="C9" s="4">
        <v>328</v>
      </c>
      <c r="D9" s="4">
        <v>5</v>
      </c>
      <c r="E9" s="4">
        <v>489</v>
      </c>
      <c r="F9" s="4">
        <v>160</v>
      </c>
      <c r="G9" s="9">
        <f t="shared" si="0"/>
        <v>982</v>
      </c>
      <c r="H9" s="8" t="s">
        <v>36</v>
      </c>
      <c r="I9" s="10">
        <f t="shared" si="1"/>
        <v>33.401221995926676</v>
      </c>
      <c r="J9" s="26"/>
      <c r="K9" s="26"/>
      <c r="L9" s="14"/>
      <c r="O9" s="14"/>
    </row>
    <row r="10" spans="1:15" ht="19.5" customHeight="1" x14ac:dyDescent="0.35">
      <c r="A10" s="8">
        <v>5272</v>
      </c>
      <c r="B10" s="8" t="s">
        <v>9</v>
      </c>
      <c r="C10" s="4">
        <v>301</v>
      </c>
      <c r="D10" s="4">
        <v>5</v>
      </c>
      <c r="E10" s="4">
        <v>404</v>
      </c>
      <c r="F10" s="4">
        <v>316</v>
      </c>
      <c r="G10" s="9">
        <f t="shared" si="0"/>
        <v>1026</v>
      </c>
      <c r="H10" s="8" t="s">
        <v>36</v>
      </c>
      <c r="I10" s="10">
        <f t="shared" si="1"/>
        <v>29.337231968810919</v>
      </c>
      <c r="J10" s="27"/>
      <c r="K10" s="27"/>
      <c r="L10" s="14"/>
      <c r="M10" s="15"/>
      <c r="O10" s="14"/>
    </row>
    <row r="11" spans="1:15" ht="24" customHeight="1" thickBot="1" x14ac:dyDescent="0.4">
      <c r="A11" s="20">
        <v>5272</v>
      </c>
      <c r="B11" s="7" t="s">
        <v>0</v>
      </c>
      <c r="C11" s="11">
        <f>IF(SUM(C4:C10)=0,0,SUM(C4:C10))</f>
        <v>1873</v>
      </c>
      <c r="D11" s="11">
        <f t="shared" ref="D11:F11" si="2">IF(SUM(D4:D10)=0,0,SUM(D4:D10))</f>
        <v>242</v>
      </c>
      <c r="E11" s="11">
        <f t="shared" si="2"/>
        <v>1909</v>
      </c>
      <c r="F11" s="11">
        <f t="shared" si="2"/>
        <v>629</v>
      </c>
      <c r="G11" s="11">
        <f>IF(COUNT(C11:F11)=0,"-",IF(SUM(C11,D11,E11,F11)=0,0,SUM(C11,D11,E11,F11)))</f>
        <v>4653</v>
      </c>
      <c r="H11" s="20" t="s">
        <v>36</v>
      </c>
      <c r="I11" s="12">
        <f>IF(COUNT(C11,G11)=0,"-",IF(OR(SUM(C11)=0,SUM(G11)=0),0,C11/G11*100))</f>
        <v>40.253599828067912</v>
      </c>
      <c r="J11" s="11" t="str">
        <f>IF(OR(SUM(F34)=0,SUM(D34)=0,COUNT(D4:F10)&lt;&gt;21),0,ROUND(F34/D34,0)&amp;" Tahun")</f>
        <v>37 Tahun</v>
      </c>
      <c r="K11" s="11" t="str">
        <f>IF(OR(SUM(I41)=0,COUNT(D4:F10)&lt;&gt;21),0,ROUND(I43+(I44*(I41-I45)/I46),0)&amp;" Tahun")</f>
        <v>41 Tahun</v>
      </c>
      <c r="L11" s="14"/>
    </row>
    <row r="12" spans="1:15" ht="24" customHeight="1" x14ac:dyDescent="0.35">
      <c r="A12" s="8">
        <v>5272</v>
      </c>
      <c r="B12" s="3" t="s">
        <v>49</v>
      </c>
      <c r="C12" s="41">
        <v>14684</v>
      </c>
      <c r="D12" s="41">
        <v>26965</v>
      </c>
      <c r="E12" s="41">
        <v>1821</v>
      </c>
      <c r="F12" s="41">
        <v>632</v>
      </c>
      <c r="G12" s="41">
        <v>44102</v>
      </c>
      <c r="H12" s="42" t="s">
        <v>36</v>
      </c>
      <c r="I12" s="43">
        <v>33.295542152283339</v>
      </c>
      <c r="J12" s="40" t="s">
        <v>50</v>
      </c>
      <c r="K12" s="40" t="s">
        <v>42</v>
      </c>
      <c r="L12" s="14"/>
    </row>
    <row r="13" spans="1:15" ht="20.25" customHeight="1" x14ac:dyDescent="0.35">
      <c r="A13" s="8">
        <v>5272</v>
      </c>
      <c r="B13" s="3" t="s">
        <v>44</v>
      </c>
      <c r="C13" s="4">
        <v>14734</v>
      </c>
      <c r="D13" s="4">
        <v>26494</v>
      </c>
      <c r="E13" s="4">
        <v>1731</v>
      </c>
      <c r="F13" s="4">
        <v>604</v>
      </c>
      <c r="G13" s="9">
        <v>43563</v>
      </c>
      <c r="H13" s="8" t="s">
        <v>36</v>
      </c>
      <c r="I13" s="10">
        <v>33.822280375548061</v>
      </c>
      <c r="J13" s="16" t="s">
        <v>43</v>
      </c>
      <c r="K13" s="16" t="s">
        <v>42</v>
      </c>
    </row>
    <row r="14" spans="1:15" ht="20.25" customHeight="1" x14ac:dyDescent="0.35">
      <c r="A14" s="8">
        <v>5272</v>
      </c>
      <c r="B14" s="3" t="s">
        <v>45</v>
      </c>
      <c r="C14" s="4" t="s">
        <v>31</v>
      </c>
      <c r="D14" s="4" t="s">
        <v>31</v>
      </c>
      <c r="E14" s="4" t="s">
        <v>31</v>
      </c>
      <c r="F14" s="4" t="s">
        <v>31</v>
      </c>
      <c r="G14" s="9" t="s">
        <v>31</v>
      </c>
      <c r="H14" s="8" t="s">
        <v>36</v>
      </c>
      <c r="I14" s="10" t="s">
        <v>31</v>
      </c>
      <c r="J14" s="16" t="s">
        <v>31</v>
      </c>
      <c r="K14" s="16" t="s">
        <v>31</v>
      </c>
    </row>
    <row r="15" spans="1:15" ht="20.25" customHeight="1" thickBot="1" x14ac:dyDescent="0.4">
      <c r="A15" s="21">
        <v>5272</v>
      </c>
      <c r="B15" s="5" t="s">
        <v>46</v>
      </c>
      <c r="C15" s="6" t="s">
        <v>31</v>
      </c>
      <c r="D15" s="6" t="s">
        <v>31</v>
      </c>
      <c r="E15" s="6" t="s">
        <v>31</v>
      </c>
      <c r="F15" s="6" t="s">
        <v>31</v>
      </c>
      <c r="G15" s="18" t="str">
        <f t="shared" ref="G15" si="3">IF(COUNT(C15:F15)=0,"-",IF(SUM(C15,D15,E15,F15)=0,0,SUM(C15,D15,E15,F15)))</f>
        <v>-</v>
      </c>
      <c r="H15" s="21" t="s">
        <v>36</v>
      </c>
      <c r="I15" s="19" t="str">
        <f>IF(COUNT(C15,G15)=0,"-",IF(OR(SUM(C15)=0,SUM(G15)=0),0,C15/G15*100))</f>
        <v>-</v>
      </c>
      <c r="J15" s="17" t="s">
        <v>31</v>
      </c>
      <c r="K15" s="17" t="s">
        <v>31</v>
      </c>
    </row>
    <row r="16" spans="1:15" ht="13.5" thickTop="1" x14ac:dyDescent="0.35">
      <c r="A16" s="39" t="s">
        <v>48</v>
      </c>
      <c r="B16" s="39"/>
      <c r="C16" s="39"/>
      <c r="D16" s="39"/>
      <c r="E16" s="39"/>
      <c r="F16" s="39"/>
      <c r="G16" s="39"/>
      <c r="I16" s="39"/>
    </row>
    <row r="18" spans="1:11" x14ac:dyDescent="0.35">
      <c r="A18" s="2" t="s">
        <v>37</v>
      </c>
    </row>
    <row r="19" spans="1:11" x14ac:dyDescent="0.35">
      <c r="B19" s="2" t="s">
        <v>41</v>
      </c>
      <c r="C19" s="14"/>
      <c r="D19" s="14"/>
      <c r="F19" s="14"/>
    </row>
    <row r="20" spans="1:11" x14ac:dyDescent="0.35">
      <c r="B20" s="2" t="s">
        <v>40</v>
      </c>
    </row>
    <row r="21" spans="1:11" x14ac:dyDescent="0.35">
      <c r="C21" s="14"/>
      <c r="D21" s="14"/>
    </row>
    <row r="22" spans="1:11" x14ac:dyDescent="0.35">
      <c r="C22" s="14"/>
      <c r="D22" s="14"/>
    </row>
    <row r="23" spans="1:11" x14ac:dyDescent="0.35">
      <c r="C23" s="14"/>
      <c r="D23" s="14"/>
      <c r="F23" s="14"/>
    </row>
    <row r="24" spans="1:11" x14ac:dyDescent="0.35">
      <c r="C24" s="14"/>
      <c r="D24" s="14"/>
    </row>
    <row r="25" spans="1:11" hidden="1" x14ac:dyDescent="0.35"/>
    <row r="26" spans="1:11" ht="13.5" hidden="1" thickBot="1" x14ac:dyDescent="0.4">
      <c r="B26" s="28"/>
      <c r="C26" s="24" t="s">
        <v>18</v>
      </c>
      <c r="D26" s="28" t="s">
        <v>15</v>
      </c>
      <c r="E26" s="28" t="s">
        <v>14</v>
      </c>
      <c r="F26" s="28" t="s">
        <v>16</v>
      </c>
      <c r="G26" s="28" t="s">
        <v>17</v>
      </c>
      <c r="I26" s="8"/>
      <c r="J26" s="8"/>
      <c r="K26" s="8"/>
    </row>
    <row r="27" spans="1:11" ht="13.5" hidden="1" thickTop="1" x14ac:dyDescent="0.35">
      <c r="B27" s="29" t="str">
        <f t="shared" ref="B27:B33" si="4">B4</f>
        <v>15 - 19</v>
      </c>
      <c r="C27" s="29">
        <f>VALUE(LEFT(B27,2))</f>
        <v>15</v>
      </c>
      <c r="D27" s="30">
        <f t="shared" ref="D27:D33" si="5">SUM(D4:F4)</f>
        <v>219</v>
      </c>
      <c r="E27" s="29">
        <f t="shared" ref="E27:E33" si="6">(VALUE(LEFT(B27,2))+VALUE(RIGHT(B27,2)))/2</f>
        <v>17</v>
      </c>
      <c r="F27" s="29">
        <f>D27*E27</f>
        <v>3723</v>
      </c>
      <c r="G27" s="30"/>
      <c r="I27" s="8"/>
      <c r="J27" s="8"/>
      <c r="K27" s="8"/>
    </row>
    <row r="28" spans="1:11" hidden="1" x14ac:dyDescent="0.35">
      <c r="B28" s="29" t="str">
        <f t="shared" si="4"/>
        <v>20 - 24</v>
      </c>
      <c r="C28" s="29">
        <f t="shared" ref="C28:C33" si="7">VALUE(LEFT(B28,2))</f>
        <v>20</v>
      </c>
      <c r="D28" s="30">
        <f t="shared" si="5"/>
        <v>87</v>
      </c>
      <c r="E28" s="29">
        <f t="shared" si="6"/>
        <v>22</v>
      </c>
      <c r="F28" s="29">
        <f t="shared" ref="F28:F33" si="8">D28*E28</f>
        <v>1914</v>
      </c>
      <c r="G28" s="30"/>
      <c r="I28" s="8"/>
      <c r="J28" s="8"/>
      <c r="K28" s="8"/>
    </row>
    <row r="29" spans="1:11" hidden="1" x14ac:dyDescent="0.35">
      <c r="B29" s="29" t="str">
        <f t="shared" si="4"/>
        <v>25 - 29</v>
      </c>
      <c r="C29" s="29">
        <f t="shared" si="7"/>
        <v>25</v>
      </c>
      <c r="D29" s="30">
        <f t="shared" si="5"/>
        <v>224</v>
      </c>
      <c r="E29" s="29">
        <f t="shared" si="6"/>
        <v>27</v>
      </c>
      <c r="F29" s="29">
        <f t="shared" si="8"/>
        <v>6048</v>
      </c>
      <c r="G29" s="30">
        <f t="shared" ref="G29:G33" si="9">SUM(G28)+SUM(D29)</f>
        <v>224</v>
      </c>
      <c r="I29" s="8"/>
      <c r="J29" s="8"/>
      <c r="K29" s="8"/>
    </row>
    <row r="30" spans="1:11" hidden="1" x14ac:dyDescent="0.35">
      <c r="B30" s="29" t="str">
        <f t="shared" si="4"/>
        <v>30 - 34</v>
      </c>
      <c r="C30" s="29">
        <f t="shared" si="7"/>
        <v>30</v>
      </c>
      <c r="D30" s="30">
        <f t="shared" si="5"/>
        <v>348</v>
      </c>
      <c r="E30" s="29">
        <f t="shared" si="6"/>
        <v>32</v>
      </c>
      <c r="F30" s="29">
        <f t="shared" si="8"/>
        <v>11136</v>
      </c>
      <c r="G30" s="30">
        <f t="shared" si="9"/>
        <v>572</v>
      </c>
      <c r="I30" s="8"/>
      <c r="J30" s="8"/>
      <c r="K30" s="8"/>
    </row>
    <row r="31" spans="1:11" hidden="1" x14ac:dyDescent="0.35">
      <c r="B31" s="29" t="str">
        <f t="shared" si="4"/>
        <v>35 - 39</v>
      </c>
      <c r="C31" s="29">
        <f t="shared" si="7"/>
        <v>35</v>
      </c>
      <c r="D31" s="30">
        <f t="shared" si="5"/>
        <v>523</v>
      </c>
      <c r="E31" s="29">
        <f t="shared" si="6"/>
        <v>37</v>
      </c>
      <c r="F31" s="29">
        <f t="shared" si="8"/>
        <v>19351</v>
      </c>
      <c r="G31" s="30">
        <f t="shared" si="9"/>
        <v>1095</v>
      </c>
      <c r="I31" s="8"/>
      <c r="J31" s="8"/>
      <c r="K31" s="8"/>
    </row>
    <row r="32" spans="1:11" hidden="1" x14ac:dyDescent="0.35">
      <c r="B32" s="29" t="str">
        <f t="shared" si="4"/>
        <v>40 - 44</v>
      </c>
      <c r="C32" s="29">
        <f t="shared" si="7"/>
        <v>40</v>
      </c>
      <c r="D32" s="30">
        <f t="shared" si="5"/>
        <v>654</v>
      </c>
      <c r="E32" s="29">
        <f t="shared" si="6"/>
        <v>42</v>
      </c>
      <c r="F32" s="29">
        <f t="shared" si="8"/>
        <v>27468</v>
      </c>
      <c r="G32" s="30">
        <f t="shared" si="9"/>
        <v>1749</v>
      </c>
      <c r="I32" s="8"/>
      <c r="J32" s="8"/>
      <c r="K32" s="8"/>
    </row>
    <row r="33" spans="2:11" hidden="1" x14ac:dyDescent="0.35">
      <c r="B33" s="29" t="str">
        <f t="shared" si="4"/>
        <v>45 - 49</v>
      </c>
      <c r="C33" s="29">
        <f t="shared" si="7"/>
        <v>45</v>
      </c>
      <c r="D33" s="30">
        <f t="shared" si="5"/>
        <v>725</v>
      </c>
      <c r="E33" s="29">
        <f t="shared" si="6"/>
        <v>47</v>
      </c>
      <c r="F33" s="29">
        <f t="shared" si="8"/>
        <v>34075</v>
      </c>
      <c r="G33" s="30">
        <f t="shared" si="9"/>
        <v>2474</v>
      </c>
      <c r="I33" s="8"/>
      <c r="J33" s="8"/>
      <c r="K33" s="8"/>
    </row>
    <row r="34" spans="2:11" hidden="1" x14ac:dyDescent="0.35">
      <c r="B34" s="31" t="s">
        <v>29</v>
      </c>
      <c r="C34" s="32"/>
      <c r="D34" s="33">
        <f>SUM(D27:D33)</f>
        <v>2780</v>
      </c>
      <c r="E34" s="32"/>
      <c r="F34" s="32">
        <f>SUM(F27:F33)</f>
        <v>103715</v>
      </c>
      <c r="G34" s="32"/>
    </row>
    <row r="35" spans="2:11" ht="13.5" hidden="1" thickBot="1" x14ac:dyDescent="0.4">
      <c r="B35" s="34" t="s">
        <v>30</v>
      </c>
      <c r="C35" s="35"/>
      <c r="D35" s="35">
        <f>SUM(D29:D33)</f>
        <v>2474</v>
      </c>
      <c r="E35" s="24"/>
      <c r="F35" s="35">
        <f>SUM(F29:F33)</f>
        <v>98078</v>
      </c>
      <c r="G35" s="24"/>
    </row>
    <row r="36" spans="2:11" ht="13.5" hidden="1" thickTop="1" x14ac:dyDescent="0.35">
      <c r="B36" s="2" t="s">
        <v>19</v>
      </c>
      <c r="C36" s="36">
        <f>IF(OR(SUM(F34)=0,SUM(D34)=0),"",F34/D34)</f>
        <v>37.307553956834532</v>
      </c>
      <c r="F36" s="15">
        <f>F35/D35</f>
        <v>39.643492320129347</v>
      </c>
    </row>
    <row r="37" spans="2:11" hidden="1" x14ac:dyDescent="0.35"/>
    <row r="38" spans="2:11" hidden="1" x14ac:dyDescent="0.35">
      <c r="B38" s="2" t="s">
        <v>20</v>
      </c>
    </row>
    <row r="39" spans="2:11" hidden="1" x14ac:dyDescent="0.35">
      <c r="C39" s="2" t="s">
        <v>25</v>
      </c>
    </row>
    <row r="40" spans="2:11" hidden="1" x14ac:dyDescent="0.35">
      <c r="B40" s="2" t="s">
        <v>24</v>
      </c>
      <c r="I40" s="4">
        <f>IF(SUM(D35)=0,"",SUM(D35))</f>
        <v>2474</v>
      </c>
    </row>
    <row r="41" spans="2:11" hidden="1" x14ac:dyDescent="0.35">
      <c r="B41" s="2" t="s">
        <v>28</v>
      </c>
      <c r="I41" s="4">
        <f>IF(SUM(I40)=0,"",I40/2)</f>
        <v>1237</v>
      </c>
    </row>
    <row r="42" spans="2:11" hidden="1" x14ac:dyDescent="0.35">
      <c r="B42" s="2" t="s">
        <v>21</v>
      </c>
      <c r="I42" s="4" t="str">
        <f>IF(SUM(I41)=0,"",IF(SUM(I41)&lt;=G27,B27,IF(SUM(I41)&lt;=G28,B28,IF(SUM(I41)&lt;=G29,B29,IF(SUM(I41)&lt;=G30,B30,IF(SUM(I41)&lt;=G31,B31,IF(SUM(I41)&lt;=G32,B32,IF(SUM(I41)&lt;=G33,B33,"ERROR"))))))))</f>
        <v>40 - 44</v>
      </c>
    </row>
    <row r="43" spans="2:11" hidden="1" x14ac:dyDescent="0.35">
      <c r="B43" s="2" t="s">
        <v>22</v>
      </c>
      <c r="I43" s="37">
        <f>IF(SUM(I40)=0,"",VALUE(LEFT(I42,2))-0.5)</f>
        <v>39.5</v>
      </c>
    </row>
    <row r="44" spans="2:11" hidden="1" x14ac:dyDescent="0.35">
      <c r="B44" s="2" t="s">
        <v>23</v>
      </c>
      <c r="I44" s="4">
        <f>IF(SUM(I40)=0,"",(VALUE(RIGHT(I42,2))-VALUE(LEFT(I42,2)))+1)</f>
        <v>5</v>
      </c>
    </row>
    <row r="45" spans="2:11" hidden="1" x14ac:dyDescent="0.35">
      <c r="B45" s="2" t="s">
        <v>26</v>
      </c>
      <c r="I45" s="4">
        <f>IF(SUM(I40)=0,"",VLOOKUP((VALUE(LEFT(I42,2))-I44),C27:G33,5))</f>
        <v>1095</v>
      </c>
      <c r="J45" s="14"/>
    </row>
    <row r="46" spans="2:11" hidden="1" x14ac:dyDescent="0.35">
      <c r="B46" s="2" t="s">
        <v>27</v>
      </c>
      <c r="I46" s="4">
        <f>IF(SUM(I40)=0,"",VLOOKUP(VALUE(LEFT(I42,2)),C27:G33,2))</f>
        <v>654</v>
      </c>
    </row>
    <row r="47" spans="2:11" hidden="1" x14ac:dyDescent="0.35"/>
  </sheetData>
  <sheetProtection formatCells="0" formatColumns="0" formatRows="0" insertHyperlinks="0" sort="0" autoFilter="0" pivotTables="0"/>
  <printOptions horizontalCentered="1"/>
  <pageMargins left="0.19685039370078741" right="0.19685039370078741" top="0.39370078740157483" bottom="0.19685039370078741" header="0.31496062992125984" footer="0.31496062992125984"/>
  <pageSetup paperSize="9" scale="85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7</vt:i4>
      </vt:variant>
    </vt:vector>
  </HeadingPairs>
  <TitlesOfParts>
    <vt:vector size="8" baseType="lpstr">
      <vt:lpstr>Perempuan usia 15-49</vt:lpstr>
      <vt:lpstr>d</vt:lpstr>
      <vt:lpstr>'Perempuan usia 15-49'!Print_Area</vt:lpstr>
      <vt:lpstr>proporsi_umur_besar</vt:lpstr>
      <vt:lpstr>proporsi_umur_kecil</vt:lpstr>
      <vt:lpstr>total_proporsi</vt:lpstr>
      <vt:lpstr>umur_besar</vt:lpstr>
      <vt:lpstr>umur_kecil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2025-06-24T07:58:31Z</dcterms:modified>
</cp:coreProperties>
</file>