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915EC276-64B5-445D-84A9-15A330CCBD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empuan usia 15-49 (2)" sheetId="2" r:id="rId1"/>
    <sheet name="Perempuan usia 15-49" sheetId="1" r:id="rId2"/>
  </sheets>
  <definedNames>
    <definedName name="d" localSheetId="0">'Perempuan usia 15-49 (2)'!$B$4</definedName>
    <definedName name="d">'Perempuan usia 15-49'!$B$4</definedName>
    <definedName name="_xlnm.Print_Area" localSheetId="1">'Perempuan usia 15-49'!$A$1:$J$18</definedName>
    <definedName name="_xlnm.Print_Area" localSheetId="0">'Perempuan usia 15-49 (2)'!$A$1:$J$18</definedName>
    <definedName name="proporsi_umur_besar" localSheetId="0">'Perempuan usia 15-49 (2)'!$H$10</definedName>
    <definedName name="proporsi_umur_besar">'Perempuan usia 15-49'!$H$10</definedName>
    <definedName name="proporsi_umur_kecil" localSheetId="0">'Perempuan usia 15-49 (2)'!$H$4</definedName>
    <definedName name="proporsi_umur_kecil">'Perempuan usia 15-49'!$H$4</definedName>
    <definedName name="total_proporsi" localSheetId="0">'Perempuan usia 15-49 (2)'!$H$11</definedName>
    <definedName name="total_proporsi">'Perempuan usia 15-49'!$H$11</definedName>
    <definedName name="umur_besar" localSheetId="0">'Perempuan usia 15-49 (2)'!$B$10</definedName>
    <definedName name="umur_besar">'Perempuan usia 15-49'!$B$10</definedName>
    <definedName name="umur_kecil" localSheetId="0">'Perempuan usia 15-49 (2)'!$B$4</definedName>
    <definedName name="umur_kecil">'Perempuan usia 15-49'!$B$4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2" l="1"/>
  <c r="D34" i="2"/>
  <c r="F34" i="2" s="1"/>
  <c r="B34" i="2"/>
  <c r="C34" i="2" s="1"/>
  <c r="D33" i="2"/>
  <c r="B33" i="2"/>
  <c r="C33" i="2" s="1"/>
  <c r="D32" i="2"/>
  <c r="B32" i="2"/>
  <c r="E32" i="2" s="1"/>
  <c r="D31" i="2"/>
  <c r="B31" i="2"/>
  <c r="E31" i="2" s="1"/>
  <c r="E30" i="2"/>
  <c r="D30" i="2"/>
  <c r="B30" i="2"/>
  <c r="C30" i="2" s="1"/>
  <c r="D29" i="2"/>
  <c r="B29" i="2"/>
  <c r="E29" i="2" s="1"/>
  <c r="D28" i="2"/>
  <c r="B28" i="2"/>
  <c r="E28" i="2" s="1"/>
  <c r="G16" i="2"/>
  <c r="H16" i="2" s="1"/>
  <c r="G15" i="2"/>
  <c r="H15" i="2" s="1"/>
  <c r="G14" i="2"/>
  <c r="H14" i="2" s="1"/>
  <c r="G11" i="2"/>
  <c r="F11" i="2"/>
  <c r="E11" i="2"/>
  <c r="D11" i="2"/>
  <c r="C11" i="2"/>
  <c r="H11" i="2" s="1"/>
  <c r="M9" i="2" s="1"/>
  <c r="E28" i="1"/>
  <c r="D28" i="1"/>
  <c r="G30" i="1"/>
  <c r="D34" i="1"/>
  <c r="D33" i="1"/>
  <c r="B29" i="1"/>
  <c r="E29" i="1" s="1"/>
  <c r="B30" i="1"/>
  <c r="C30" i="1" s="1"/>
  <c r="B31" i="1"/>
  <c r="E31" i="1" s="1"/>
  <c r="B32" i="1"/>
  <c r="C32" i="1" s="1"/>
  <c r="B33" i="1"/>
  <c r="C33" i="1" s="1"/>
  <c r="B34" i="1"/>
  <c r="C34" i="1" s="1"/>
  <c r="B28" i="1"/>
  <c r="D29" i="1"/>
  <c r="D30" i="1"/>
  <c r="D31" i="1"/>
  <c r="D32" i="1"/>
  <c r="F28" i="2" l="1"/>
  <c r="F32" i="2"/>
  <c r="F31" i="2"/>
  <c r="D36" i="2"/>
  <c r="H41" i="2" s="1"/>
  <c r="H42" i="2" s="1"/>
  <c r="D35" i="2"/>
  <c r="F29" i="2"/>
  <c r="C29" i="2"/>
  <c r="G30" i="2"/>
  <c r="G31" i="2" s="1"/>
  <c r="G32" i="2" s="1"/>
  <c r="G33" i="2" s="1"/>
  <c r="G34" i="2" s="1"/>
  <c r="C32" i="2"/>
  <c r="E33" i="2"/>
  <c r="F33" i="2" s="1"/>
  <c r="C28" i="2"/>
  <c r="C31" i="2"/>
  <c r="F30" i="2"/>
  <c r="F29" i="1"/>
  <c r="E30" i="1"/>
  <c r="F28" i="1"/>
  <c r="C29" i="1"/>
  <c r="E34" i="1"/>
  <c r="F34" i="1" s="1"/>
  <c r="E33" i="1"/>
  <c r="F33" i="1" s="1"/>
  <c r="E32" i="1"/>
  <c r="F32" i="1" s="1"/>
  <c r="F30" i="1"/>
  <c r="C28" i="1"/>
  <c r="C31" i="1"/>
  <c r="D36" i="1"/>
  <c r="H41" i="1" s="1"/>
  <c r="F31" i="1"/>
  <c r="D35" i="1"/>
  <c r="G31" i="1"/>
  <c r="G32" i="1" s="1"/>
  <c r="G33" i="1" s="1"/>
  <c r="G34" i="1" s="1"/>
  <c r="F35" i="2" l="1"/>
  <c r="J11" i="2"/>
  <c r="H43" i="2"/>
  <c r="F36" i="2"/>
  <c r="F37" i="2" s="1"/>
  <c r="F36" i="1"/>
  <c r="F35" i="1"/>
  <c r="H42" i="1"/>
  <c r="H43" i="1" s="1"/>
  <c r="H45" i="2" l="1"/>
  <c r="H46" i="2" s="1"/>
  <c r="H47" i="2"/>
  <c r="H44" i="2"/>
  <c r="C37" i="2"/>
  <c r="I11" i="2"/>
  <c r="F37" i="1"/>
  <c r="I11" i="1"/>
  <c r="C37" i="1"/>
  <c r="H47" i="1"/>
  <c r="B48" i="2" l="1"/>
  <c r="H45" i="1"/>
  <c r="H46" i="1" s="1"/>
  <c r="H44" i="1"/>
  <c r="B48" i="1" l="1"/>
  <c r="J11" i="1"/>
  <c r="F11" i="1" l="1"/>
  <c r="E11" i="1"/>
  <c r="D11" i="1"/>
  <c r="C11" i="1"/>
  <c r="G16" i="1"/>
  <c r="H16" i="1" s="1"/>
  <c r="G15" i="1"/>
  <c r="H15" i="1" s="1"/>
  <c r="G14" i="1"/>
  <c r="H14" i="1" s="1"/>
  <c r="G11" i="1" l="1"/>
  <c r="H11" i="1" s="1"/>
  <c r="M9" i="1" l="1"/>
</calcChain>
</file>

<file path=xl/sharedStrings.xml><?xml version="1.0" encoding="utf-8"?>
<sst xmlns="http://schemas.openxmlformats.org/spreadsheetml/2006/main" count="103" uniqueCount="52">
  <si>
    <t>KOTA BIMA</t>
  </si>
  <si>
    <t>Satuan : Orang</t>
  </si>
  <si>
    <t xml:space="preserve"> </t>
  </si>
  <si>
    <t>N O</t>
  </si>
  <si>
    <t>Tahun 2019</t>
  </si>
  <si>
    <t>Tahun 2020</t>
  </si>
  <si>
    <t>KELOMPOK UMUR</t>
  </si>
  <si>
    <t>15 - 19</t>
  </si>
  <si>
    <t>20 - 24</t>
  </si>
  <si>
    <t>25 - 29</t>
  </si>
  <si>
    <t>30 - 34</t>
  </si>
  <si>
    <t>35 - 39</t>
  </si>
  <si>
    <t>40 - 44</t>
  </si>
  <si>
    <t>45 - 49</t>
  </si>
  <si>
    <t>JUMLAH
PENDUDUK
PEREMPUAN
(usia 15-49 Thn)</t>
  </si>
  <si>
    <t>RATA RATA
USIA KAWIN
PERTAMA
PEREMPUAN
(usia 15-49 Thn)</t>
  </si>
  <si>
    <t>PROPORSI
PEREMPUAN
BELUM
KAWIN
( % )</t>
  </si>
  <si>
    <t>Tahun 2021</t>
  </si>
  <si>
    <t>UKP/SMAM = d + 1/[s(d)-s(D)] x 5s(x) - (D-d)xs(D)</t>
  </si>
  <si>
    <t>D = umur maksimal</t>
  </si>
  <si>
    <t>s(x)  = Total proporsi dari umur terkecil ke terbesar</t>
  </si>
  <si>
    <t>D - d = selisih umur maksimal dan minimal</t>
  </si>
  <si>
    <t>s(d) = proporsi penduduk belum kawin kelompok umur terkecil</t>
  </si>
  <si>
    <t>s(D) = proporsi penduduk belum kawin kelompok umur terbesar</t>
  </si>
  <si>
    <t>xi</t>
  </si>
  <si>
    <t>fi</t>
  </si>
  <si>
    <t>xi.fi</t>
  </si>
  <si>
    <t>fKum</t>
  </si>
  <si>
    <t>cacah</t>
  </si>
  <si>
    <t>Mean</t>
  </si>
  <si>
    <t>Rumus Median :</t>
  </si>
  <si>
    <t>Kelas Median : Kelas yang memuat frekwensi kumulatif  1/2 n</t>
  </si>
  <si>
    <t>Tb : Tepi bawah</t>
  </si>
  <si>
    <t>p : Panjang kelas interval</t>
  </si>
  <si>
    <t>n : Banyak data</t>
  </si>
  <si>
    <t xml:space="preserve"> : Tb + ((p * (1/2*n - F))/f)</t>
  </si>
  <si>
    <t>F  : frekwensi kumulatif sebelum kelas media</t>
  </si>
  <si>
    <t>f  : frekwensi kelas median</t>
  </si>
  <si>
    <t>median = 1/2 n</t>
  </si>
  <si>
    <t>MEDIAN
USIA KAWIN
PERTAMA
PEREMPUAN
(M UKP)
(usia 25-49 Thn)</t>
  </si>
  <si>
    <t>15 - 49</t>
  </si>
  <si>
    <t>25 - 49</t>
  </si>
  <si>
    <t>Tahun 2022</t>
  </si>
  <si>
    <t>Jumlah Perempuan (Usia  15-49 Thn) di Kota Bima Tahun 2024
di rinci menurut Kelompok Umur dan status perkawinan</t>
  </si>
  <si>
    <t>Tahun 2023</t>
  </si>
  <si>
    <t>Sumber Data : Dinas Pengendalian Penduduk dan Keluarga Berencana Kota Bima, Tahun 2025</t>
  </si>
  <si>
    <t>STATUS BELUM
KAWIN</t>
  </si>
  <si>
    <t>STATUS KAWIN</t>
  </si>
  <si>
    <t>STATUS CERAI
HIDUP</t>
  </si>
  <si>
    <t>STATUS CERAI
MATI</t>
  </si>
  <si>
    <t>Median=</t>
  </si>
  <si>
    <t>DATA TIDAK TERSEDIA  DI DPPKB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</si>
</sst>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165" fontId="3" fillId="0" borderId="0"/>
    <xf numFmtId="0" fontId="5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6" fillId="0" borderId="0" applyFill="0" applyProtection="0"/>
  </cellStyleXfs>
  <cellXfs count="57">
    <xf numFmtId="0" fontId="0" fillId="0" borderId="0" xfId="0"/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 indent="1"/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3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3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right"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1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1" fontId="7" fillId="0" borderId="0" xfId="0" applyNumberFormat="1" applyFont="1" applyAlignment="1" applyProtection="1">
      <alignment horizontal="center" vertical="center"/>
      <protection hidden="1"/>
    </xf>
    <xf numFmtId="3" fontId="7" fillId="0" borderId="0" xfId="0" applyNumberFormat="1" applyFont="1" applyAlignment="1" applyProtection="1">
      <alignment horizontal="center" vertical="center"/>
      <protection hidden="1"/>
    </xf>
    <xf numFmtId="4" fontId="7" fillId="0" borderId="0" xfId="0" applyNumberFormat="1" applyFont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vertical="center"/>
      <protection hidden="1"/>
    </xf>
    <xf numFmtId="3" fontId="8" fillId="0" borderId="2" xfId="0" applyNumberFormat="1" applyFont="1" applyBorder="1" applyAlignment="1" applyProtection="1">
      <alignment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3" fontId="12" fillId="0" borderId="5" xfId="0" applyNumberFormat="1" applyFont="1" applyBorder="1" applyAlignment="1" applyProtection="1">
      <alignment vertical="center"/>
      <protection hidden="1"/>
    </xf>
    <xf numFmtId="1" fontId="7" fillId="0" borderId="0" xfId="0" applyNumberFormat="1" applyFont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horizontal="center" vertical="center"/>
      <protection hidden="1"/>
    </xf>
    <xf numFmtId="4" fontId="7" fillId="0" borderId="1" xfId="0" applyNumberFormat="1" applyFont="1" applyBorder="1" applyAlignment="1" applyProtection="1">
      <alignment horizontal="center" vertical="center"/>
      <protection hidden="1"/>
    </xf>
    <xf numFmtId="3" fontId="7" fillId="2" borderId="0" xfId="0" applyNumberFormat="1" applyFont="1" applyFill="1" applyAlignment="1" applyProtection="1">
      <alignment horizontal="center" vertical="center"/>
      <protection locked="0"/>
    </xf>
    <xf numFmtId="3" fontId="7" fillId="2" borderId="1" xfId="0" applyNumberFormat="1" applyFont="1" applyFill="1" applyBorder="1" applyAlignment="1" applyProtection="1">
      <alignment horizontal="center" vertical="center"/>
      <protection locked="0"/>
    </xf>
    <xf numFmtId="3" fontId="10" fillId="2" borderId="3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4" fontId="10" fillId="2" borderId="3" xfId="0" applyNumberFormat="1" applyFont="1" applyFill="1" applyBorder="1" applyAlignment="1" applyProtection="1">
      <alignment horizontal="center" vertical="center"/>
      <protection hidden="1"/>
    </xf>
    <xf numFmtId="4" fontId="7" fillId="2" borderId="0" xfId="0" applyNumberFormat="1" applyFont="1" applyFill="1" applyAlignment="1" applyProtection="1">
      <alignment horizontal="center" vertical="center"/>
      <protection locked="0"/>
    </xf>
    <xf numFmtId="3" fontId="7" fillId="2" borderId="0" xfId="0" applyNumberFormat="1" applyFont="1" applyFill="1" applyAlignment="1" applyProtection="1">
      <alignment horizontal="center" vertical="center"/>
      <protection hidden="1"/>
    </xf>
    <xf numFmtId="3" fontId="7" fillId="2" borderId="4" xfId="0" applyNumberFormat="1" applyFont="1" applyFill="1" applyBorder="1" applyAlignment="1" applyProtection="1">
      <alignment horizontal="center" vertical="center"/>
      <protection hidden="1"/>
    </xf>
    <xf numFmtId="4" fontId="7" fillId="2" borderId="0" xfId="0" applyNumberFormat="1" applyFont="1" applyFill="1" applyAlignment="1" applyProtection="1">
      <alignment horizontal="center" vertical="center"/>
      <protection hidden="1"/>
    </xf>
    <xf numFmtId="4" fontId="7" fillId="2" borderId="4" xfId="0" applyNumberFormat="1" applyFont="1" applyFill="1" applyBorder="1" applyAlignment="1" applyProtection="1">
      <alignment horizontal="center" vertical="center"/>
      <protection hidden="1"/>
    </xf>
    <xf numFmtId="3" fontId="7" fillId="3" borderId="0" xfId="0" applyNumberFormat="1" applyFont="1" applyFill="1" applyAlignment="1" applyProtection="1">
      <alignment horizontal="center" vertical="center"/>
      <protection locked="0"/>
    </xf>
    <xf numFmtId="4" fontId="7" fillId="3" borderId="0" xfId="0" applyNumberFormat="1" applyFont="1" applyFill="1" applyAlignment="1">
      <alignment horizontal="center" vertical="center"/>
    </xf>
    <xf numFmtId="3" fontId="7" fillId="3" borderId="0" xfId="0" applyNumberFormat="1" applyFont="1" applyFill="1" applyAlignment="1" applyProtection="1">
      <alignment horizontal="center" vertical="center"/>
      <protection hidden="1"/>
    </xf>
    <xf numFmtId="3" fontId="7" fillId="3" borderId="4" xfId="0" applyNumberFormat="1" applyFont="1" applyFill="1" applyBorder="1" applyAlignment="1" applyProtection="1">
      <alignment horizontal="center" vertical="center"/>
      <protection hidden="1"/>
    </xf>
    <xf numFmtId="3" fontId="7" fillId="0" borderId="6" xfId="0" applyNumberFormat="1" applyFont="1" applyBorder="1" applyAlignment="1" applyProtection="1">
      <alignment horizontal="center" vertical="center"/>
      <protection locked="0"/>
    </xf>
    <xf numFmtId="3" fontId="7" fillId="0" borderId="7" xfId="0" applyNumberFormat="1" applyFont="1" applyBorder="1" applyAlignment="1" applyProtection="1">
      <alignment horizontal="center" vertical="center"/>
      <protection locked="0"/>
    </xf>
    <xf numFmtId="3" fontId="7" fillId="0" borderId="8" xfId="0" applyNumberFormat="1" applyFont="1" applyBorder="1" applyAlignment="1" applyProtection="1">
      <alignment horizontal="center" vertical="center"/>
      <protection locked="0"/>
    </xf>
    <xf numFmtId="3" fontId="7" fillId="3" borderId="0" xfId="0" applyNumberFormat="1" applyFont="1" applyFill="1" applyAlignment="1" applyProtection="1">
      <alignment horizontal="left" vertical="center"/>
      <protection locked="0"/>
    </xf>
  </cellXfs>
  <cellStyles count="8">
    <cellStyle name="Comma 2" xfId="4" xr:uid="{00000000-0005-0000-0000-000000000000}"/>
    <cellStyle name="Comma 3" xfId="6" xr:uid="{00000000-0005-0000-0000-000001000000}"/>
    <cellStyle name="Normal" xfId="0" builtinId="0"/>
    <cellStyle name="Normal 10 2 2" xfId="2" xr:uid="{00000000-0005-0000-0000-000003000000}"/>
    <cellStyle name="Normal 14" xfId="3" xr:uid="{00000000-0005-0000-0000-000004000000}"/>
    <cellStyle name="Normal 2" xfId="5" xr:uid="{00000000-0005-0000-0000-000005000000}"/>
    <cellStyle name="Normal 2 2 2" xfId="1" xr:uid="{00000000-0005-0000-0000-000006000000}"/>
    <cellStyle name="Normal 3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1D512-525C-4683-BB3A-7CD959E26BAD}">
  <dimension ref="A1:M48"/>
  <sheetViews>
    <sheetView showGridLines="0" tabSelected="1" view="pageBreakPreview" zoomScaleNormal="100" zoomScaleSheetLayoutView="100" workbookViewId="0">
      <selection activeCell="A19" sqref="A19"/>
    </sheetView>
  </sheetViews>
  <sheetFormatPr defaultRowHeight="12.75" outlineLevelCol="7" x14ac:dyDescent="0.25"/>
  <cols>
    <col min="1" max="1" width="11.42578125" style="2" customWidth="1"/>
    <col min="2" max="2" width="11.5703125" style="2" customWidth="1" outlineLevel="7" collapsed="1"/>
    <col min="3" max="3" width="8" style="2" customWidth="1"/>
    <col min="4" max="4" width="8.28515625" style="2" customWidth="1"/>
    <col min="5" max="6" width="7.42578125" style="2" customWidth="1"/>
    <col min="7" max="7" width="12.7109375" style="2" customWidth="1"/>
    <col min="8" max="8" width="10.42578125" style="2" customWidth="1" outlineLevel="6" collapsed="1"/>
    <col min="9" max="10" width="13.5703125" style="2" customWidth="1"/>
    <col min="11" max="12" width="9.140625" style="2"/>
    <col min="13" max="13" width="0" style="2" hidden="1" customWidth="1"/>
    <col min="14" max="16384" width="9.140625" style="2"/>
  </cols>
  <sheetData>
    <row r="1" spans="1:13" ht="35.25" customHeight="1" x14ac:dyDescent="0.25">
      <c r="A1" s="38" t="s">
        <v>43</v>
      </c>
      <c r="B1" s="38"/>
      <c r="C1" s="38"/>
      <c r="D1" s="38"/>
      <c r="E1" s="38"/>
      <c r="F1" s="38"/>
      <c r="G1" s="38"/>
      <c r="H1" s="38"/>
      <c r="I1" s="38"/>
      <c r="J1" s="38"/>
    </row>
    <row r="2" spans="1:13" x14ac:dyDescent="0.25">
      <c r="H2" s="1"/>
      <c r="J2" s="15" t="s">
        <v>1</v>
      </c>
    </row>
    <row r="3" spans="1:13" ht="70.5" customHeight="1" thickBot="1" x14ac:dyDescent="0.3">
      <c r="A3" s="40" t="s">
        <v>3</v>
      </c>
      <c r="B3" s="41" t="s">
        <v>6</v>
      </c>
      <c r="C3" s="42" t="s">
        <v>46</v>
      </c>
      <c r="D3" s="42" t="s">
        <v>47</v>
      </c>
      <c r="E3" s="42" t="s">
        <v>48</v>
      </c>
      <c r="F3" s="42" t="s">
        <v>49</v>
      </c>
      <c r="G3" s="42" t="s">
        <v>14</v>
      </c>
      <c r="H3" s="42" t="s">
        <v>16</v>
      </c>
      <c r="I3" s="42" t="s">
        <v>15</v>
      </c>
      <c r="J3" s="42" t="s">
        <v>39</v>
      </c>
      <c r="M3" s="23" t="s">
        <v>18</v>
      </c>
    </row>
    <row r="4" spans="1:13" ht="19.5" customHeight="1" thickTop="1" x14ac:dyDescent="0.25">
      <c r="A4" s="10">
        <v>1</v>
      </c>
      <c r="B4" s="10" t="s">
        <v>7</v>
      </c>
      <c r="C4" s="49"/>
      <c r="D4" s="4">
        <v>3618</v>
      </c>
      <c r="E4" s="49"/>
      <c r="F4" s="49"/>
      <c r="G4" s="11">
        <v>6137</v>
      </c>
      <c r="H4" s="50"/>
      <c r="I4" s="51"/>
      <c r="J4" s="47"/>
      <c r="M4" s="23" t="s">
        <v>19</v>
      </c>
    </row>
    <row r="5" spans="1:13" ht="19.5" customHeight="1" x14ac:dyDescent="0.25">
      <c r="A5" s="10">
        <v>2</v>
      </c>
      <c r="B5" s="10" t="s">
        <v>8</v>
      </c>
      <c r="C5" s="49"/>
      <c r="D5" s="53">
        <v>21552</v>
      </c>
      <c r="E5" s="49"/>
      <c r="F5" s="49"/>
      <c r="G5" s="11">
        <v>6310</v>
      </c>
      <c r="H5" s="50"/>
      <c r="I5" s="51"/>
      <c r="J5" s="47"/>
      <c r="M5" s="23" t="s">
        <v>22</v>
      </c>
    </row>
    <row r="6" spans="1:13" ht="19.5" customHeight="1" x14ac:dyDescent="0.25">
      <c r="A6" s="10">
        <v>3</v>
      </c>
      <c r="B6" s="10" t="s">
        <v>9</v>
      </c>
      <c r="C6" s="49"/>
      <c r="D6" s="54"/>
      <c r="E6" s="49"/>
      <c r="F6" s="49"/>
      <c r="G6" s="11">
        <v>5554</v>
      </c>
      <c r="H6" s="50"/>
      <c r="I6" s="51"/>
      <c r="J6" s="47"/>
      <c r="M6" s="23" t="s">
        <v>23</v>
      </c>
    </row>
    <row r="7" spans="1:13" ht="19.5" customHeight="1" x14ac:dyDescent="0.25">
      <c r="A7" s="10">
        <v>4</v>
      </c>
      <c r="B7" s="10" t="s">
        <v>10</v>
      </c>
      <c r="C7" s="49"/>
      <c r="D7" s="54"/>
      <c r="E7" s="49"/>
      <c r="F7" s="49"/>
      <c r="G7" s="11">
        <v>5580</v>
      </c>
      <c r="H7" s="50"/>
      <c r="I7" s="51"/>
      <c r="J7" s="47"/>
      <c r="M7" s="23" t="s">
        <v>20</v>
      </c>
    </row>
    <row r="8" spans="1:13" ht="19.5" customHeight="1" x14ac:dyDescent="0.25">
      <c r="A8" s="10">
        <v>5</v>
      </c>
      <c r="B8" s="10" t="s">
        <v>11</v>
      </c>
      <c r="C8" s="49"/>
      <c r="D8" s="54"/>
      <c r="E8" s="49"/>
      <c r="F8" s="49"/>
      <c r="G8" s="11">
        <v>5782</v>
      </c>
      <c r="H8" s="50"/>
      <c r="I8" s="51"/>
      <c r="J8" s="47"/>
      <c r="M8" s="23" t="s">
        <v>21</v>
      </c>
    </row>
    <row r="9" spans="1:13" ht="19.5" customHeight="1" x14ac:dyDescent="0.25">
      <c r="A9" s="10">
        <v>6</v>
      </c>
      <c r="B9" s="10" t="s">
        <v>12</v>
      </c>
      <c r="C9" s="49"/>
      <c r="D9" s="54"/>
      <c r="E9" s="49"/>
      <c r="F9" s="49"/>
      <c r="G9" s="11">
        <v>5929</v>
      </c>
      <c r="H9" s="50"/>
      <c r="I9" s="51"/>
      <c r="J9" s="47"/>
      <c r="M9" s="23" t="str">
        <f>IF(OR(COUNT(C4:F10)&lt;&gt;28,SUM(H4:H10)/7=H11),"",ROUND(VALUE(LEFT(B4,2))+(1/(H4-H10)*((5*SUM(H4:H10))-((VALUE(RIGHT(B10,2))-VALUE(LEFT(B4,2)))*H10))),0)&amp;" Tahun")</f>
        <v/>
      </c>
    </row>
    <row r="10" spans="1:13" ht="19.5" customHeight="1" x14ac:dyDescent="0.25">
      <c r="A10" s="10">
        <v>7</v>
      </c>
      <c r="B10" s="10" t="s">
        <v>13</v>
      </c>
      <c r="C10" s="49"/>
      <c r="D10" s="55"/>
      <c r="E10" s="49"/>
      <c r="F10" s="49"/>
      <c r="G10" s="11">
        <v>5358</v>
      </c>
      <c r="H10" s="50"/>
      <c r="I10" s="52"/>
      <c r="J10" s="48"/>
      <c r="M10" s="17"/>
    </row>
    <row r="11" spans="1:13" ht="24" customHeight="1" thickBot="1" x14ac:dyDescent="0.3">
      <c r="A11" s="8" t="s">
        <v>2</v>
      </c>
      <c r="B11" s="9" t="s">
        <v>0</v>
      </c>
      <c r="C11" s="13">
        <f>IF(SUM(C4:C10)=0,0,SUM(C4:C10))</f>
        <v>0</v>
      </c>
      <c r="D11" s="13">
        <f t="shared" ref="D11:G11" si="0">IF(SUM(D4:D10)=0,0,SUM(D4:D10))</f>
        <v>25170</v>
      </c>
      <c r="E11" s="13">
        <f t="shared" si="0"/>
        <v>0</v>
      </c>
      <c r="F11" s="13">
        <f t="shared" si="0"/>
        <v>0</v>
      </c>
      <c r="G11" s="13">
        <f t="shared" si="0"/>
        <v>40650</v>
      </c>
      <c r="H11" s="14">
        <f t="shared" ref="H11" si="1">IF(AND(C11="",G11=""),"",IF(SUM(C11)=0,0,C11/G11*100))</f>
        <v>0</v>
      </c>
      <c r="I11" s="37">
        <f>IF(OR(SUM(F35)=0,SUM(D35)=0,COUNT(D4:F10)&lt;&gt;21),0,ROUND(F35/D35,0)&amp;" Tahun")</f>
        <v>0</v>
      </c>
      <c r="J11" s="43">
        <f>IF(OR(SUM(H42)=0,COUNT(D4:F10)&lt;&gt;21),0,ROUND(H44+(H45*(H42-H46)/H47),0)&amp;" Tahun")</f>
        <v>0</v>
      </c>
    </row>
    <row r="12" spans="1:13" ht="20.25" customHeight="1" x14ac:dyDescent="0.25">
      <c r="B12" s="3" t="s">
        <v>44</v>
      </c>
      <c r="C12" s="4">
        <v>17383</v>
      </c>
      <c r="D12" s="4">
        <v>23522</v>
      </c>
      <c r="E12" s="4">
        <v>0</v>
      </c>
      <c r="F12" s="4">
        <v>0</v>
      </c>
      <c r="G12" s="25">
        <v>40905</v>
      </c>
      <c r="H12" s="26">
        <v>42.496027380515827</v>
      </c>
      <c r="I12" s="35">
        <v>38</v>
      </c>
      <c r="J12" s="44">
        <v>37.69</v>
      </c>
    </row>
    <row r="13" spans="1:13" ht="20.25" customHeight="1" x14ac:dyDescent="0.25">
      <c r="B13" s="3" t="s">
        <v>42</v>
      </c>
      <c r="C13" s="4"/>
      <c r="D13" s="4"/>
      <c r="E13" s="4"/>
      <c r="F13" s="4"/>
      <c r="G13" s="25"/>
      <c r="H13" s="26"/>
      <c r="I13" s="35"/>
      <c r="J13" s="35"/>
    </row>
    <row r="14" spans="1:13" ht="20.25" customHeight="1" x14ac:dyDescent="0.25">
      <c r="B14" s="3" t="s">
        <v>17</v>
      </c>
      <c r="C14" s="4"/>
      <c r="D14" s="4"/>
      <c r="E14" s="4"/>
      <c r="F14" s="4"/>
      <c r="G14" s="25" t="str">
        <f t="shared" ref="G14:G16" si="2">IF(AND(C14="",D14="",E14="",F14=""),"",SUM(C14,D14,E14,F14))</f>
        <v/>
      </c>
      <c r="H14" s="26" t="str">
        <f t="shared" ref="H14:H16" si="3">IF(AND(C14="",G14=""),"",IF(SUM(C14)=0,0,C14/G14*100))</f>
        <v/>
      </c>
      <c r="I14" s="35"/>
      <c r="J14" s="35"/>
    </row>
    <row r="15" spans="1:13" ht="20.25" customHeight="1" x14ac:dyDescent="0.25">
      <c r="B15" s="3" t="s">
        <v>5</v>
      </c>
      <c r="C15" s="4"/>
      <c r="D15" s="4"/>
      <c r="E15" s="4"/>
      <c r="F15" s="4"/>
      <c r="G15" s="25" t="str">
        <f t="shared" si="2"/>
        <v/>
      </c>
      <c r="H15" s="26" t="str">
        <f t="shared" si="3"/>
        <v/>
      </c>
      <c r="I15" s="35"/>
      <c r="J15" s="35"/>
    </row>
    <row r="16" spans="1:13" ht="20.25" customHeight="1" thickBot="1" x14ac:dyDescent="0.3">
      <c r="A16" s="5"/>
      <c r="B16" s="6" t="s">
        <v>4</v>
      </c>
      <c r="C16" s="7"/>
      <c r="D16" s="7"/>
      <c r="E16" s="7"/>
      <c r="F16" s="7"/>
      <c r="G16" s="33" t="str">
        <f t="shared" si="2"/>
        <v/>
      </c>
      <c r="H16" s="34" t="str">
        <f t="shared" si="3"/>
        <v/>
      </c>
      <c r="I16" s="36"/>
      <c r="J16" s="36"/>
    </row>
    <row r="17" spans="1:10" ht="13.5" thickTop="1" x14ac:dyDescent="0.25">
      <c r="A17" s="39" t="s">
        <v>45</v>
      </c>
      <c r="B17" s="39"/>
      <c r="C17" s="39"/>
      <c r="D17" s="39"/>
      <c r="E17" s="39"/>
      <c r="F17" s="39"/>
      <c r="G17" s="39"/>
      <c r="H17" s="39"/>
    </row>
    <row r="18" spans="1:10" x14ac:dyDescent="0.25">
      <c r="A18" s="56" t="s">
        <v>51</v>
      </c>
      <c r="B18" s="56"/>
      <c r="C18" s="56"/>
    </row>
    <row r="21" spans="1:10" x14ac:dyDescent="0.25">
      <c r="C21" s="16"/>
      <c r="D21" s="16"/>
      <c r="F21" s="16"/>
    </row>
    <row r="22" spans="1:10" x14ac:dyDescent="0.25">
      <c r="C22" s="16"/>
      <c r="D22" s="16"/>
    </row>
    <row r="23" spans="1:10" x14ac:dyDescent="0.25">
      <c r="C23" s="16"/>
      <c r="D23" s="16"/>
    </row>
    <row r="24" spans="1:10" x14ac:dyDescent="0.25">
      <c r="C24" s="16"/>
      <c r="D24" s="16"/>
      <c r="F24" s="16"/>
    </row>
    <row r="25" spans="1:10" x14ac:dyDescent="0.25">
      <c r="C25" s="16"/>
      <c r="D25" s="16"/>
    </row>
    <row r="27" spans="1:10" ht="13.5" thickBot="1" x14ac:dyDescent="0.3">
      <c r="B27" s="20"/>
      <c r="C27" s="19" t="s">
        <v>28</v>
      </c>
      <c r="D27" s="20" t="s">
        <v>25</v>
      </c>
      <c r="E27" s="20" t="s">
        <v>24</v>
      </c>
      <c r="F27" s="20" t="s">
        <v>26</v>
      </c>
      <c r="G27" s="20" t="s">
        <v>27</v>
      </c>
      <c r="H27" s="18"/>
      <c r="I27" s="10"/>
      <c r="J27" s="10"/>
    </row>
    <row r="28" spans="1:10" ht="13.5" thickTop="1" x14ac:dyDescent="0.25">
      <c r="B28" s="21" t="str">
        <f t="shared" ref="B28:B34" si="4">B4</f>
        <v>15 - 19</v>
      </c>
      <c r="C28" s="21">
        <f>VALUE(LEFT(B28,2))</f>
        <v>15</v>
      </c>
      <c r="D28" s="22">
        <f t="shared" ref="D28:D34" si="5">SUM(D4:F4)</f>
        <v>3618</v>
      </c>
      <c r="E28" s="21">
        <f>(VALUE(LEFT(B28,2))+VALUE(RIGHT(B28,2)))/2</f>
        <v>17</v>
      </c>
      <c r="F28" s="21">
        <f>D28*E28</f>
        <v>61506</v>
      </c>
      <c r="G28" s="22"/>
      <c r="H28" s="18"/>
      <c r="I28" s="10"/>
      <c r="J28" s="10"/>
    </row>
    <row r="29" spans="1:10" x14ac:dyDescent="0.25">
      <c r="B29" s="21" t="str">
        <f t="shared" si="4"/>
        <v>20 - 24</v>
      </c>
      <c r="C29" s="21">
        <f t="shared" ref="C29:C34" si="6">VALUE(LEFT(B29,2))</f>
        <v>20</v>
      </c>
      <c r="D29" s="22">
        <f t="shared" si="5"/>
        <v>21552</v>
      </c>
      <c r="E29" s="21">
        <f t="shared" ref="E29:E34" si="7">(VALUE(LEFT(B29,2))+VALUE(RIGHT(B29,2)))/2</f>
        <v>22</v>
      </c>
      <c r="F29" s="21">
        <f>D29*E29</f>
        <v>474144</v>
      </c>
      <c r="G29" s="22"/>
      <c r="H29" s="18"/>
      <c r="I29" s="10"/>
      <c r="J29" s="10"/>
    </row>
    <row r="30" spans="1:10" x14ac:dyDescent="0.25">
      <c r="B30" s="21" t="str">
        <f t="shared" si="4"/>
        <v>25 - 29</v>
      </c>
      <c r="C30" s="21">
        <f t="shared" si="6"/>
        <v>25</v>
      </c>
      <c r="D30" s="22">
        <f t="shared" si="5"/>
        <v>0</v>
      </c>
      <c r="E30" s="21">
        <f t="shared" si="7"/>
        <v>27</v>
      </c>
      <c r="F30" s="21">
        <f t="shared" ref="F30:F34" si="8">D30*E30</f>
        <v>0</v>
      </c>
      <c r="G30" s="22">
        <f>SUM(G29)+SUM(D30)</f>
        <v>0</v>
      </c>
      <c r="H30" s="18"/>
      <c r="I30" s="10"/>
      <c r="J30" s="10"/>
    </row>
    <row r="31" spans="1:10" x14ac:dyDescent="0.25">
      <c r="B31" s="21" t="str">
        <f t="shared" si="4"/>
        <v>30 - 34</v>
      </c>
      <c r="C31" s="21">
        <f t="shared" si="6"/>
        <v>30</v>
      </c>
      <c r="D31" s="22">
        <f t="shared" si="5"/>
        <v>0</v>
      </c>
      <c r="E31" s="21">
        <f t="shared" si="7"/>
        <v>32</v>
      </c>
      <c r="F31" s="21">
        <f t="shared" si="8"/>
        <v>0</v>
      </c>
      <c r="G31" s="22">
        <f t="shared" ref="G31:G34" si="9">SUM(G30)+SUM(D31)</f>
        <v>0</v>
      </c>
      <c r="H31" s="18"/>
      <c r="I31" s="10"/>
      <c r="J31" s="10"/>
    </row>
    <row r="32" spans="1:10" x14ac:dyDescent="0.25">
      <c r="B32" s="21" t="str">
        <f t="shared" si="4"/>
        <v>35 - 39</v>
      </c>
      <c r="C32" s="21">
        <f t="shared" si="6"/>
        <v>35</v>
      </c>
      <c r="D32" s="22">
        <f t="shared" si="5"/>
        <v>0</v>
      </c>
      <c r="E32" s="21">
        <f t="shared" si="7"/>
        <v>37</v>
      </c>
      <c r="F32" s="21">
        <f t="shared" si="8"/>
        <v>0</v>
      </c>
      <c r="G32" s="22">
        <f t="shared" si="9"/>
        <v>0</v>
      </c>
      <c r="H32" s="18"/>
      <c r="I32" s="10"/>
      <c r="J32" s="10"/>
    </row>
    <row r="33" spans="1:10" x14ac:dyDescent="0.25">
      <c r="B33" s="21" t="str">
        <f t="shared" si="4"/>
        <v>40 - 44</v>
      </c>
      <c r="C33" s="21">
        <f t="shared" si="6"/>
        <v>40</v>
      </c>
      <c r="D33" s="22">
        <f t="shared" si="5"/>
        <v>0</v>
      </c>
      <c r="E33" s="21">
        <f t="shared" si="7"/>
        <v>42</v>
      </c>
      <c r="F33" s="21">
        <f t="shared" si="8"/>
        <v>0</v>
      </c>
      <c r="G33" s="22">
        <f t="shared" si="9"/>
        <v>0</v>
      </c>
      <c r="H33" s="18"/>
      <c r="I33" s="10"/>
      <c r="J33" s="10"/>
    </row>
    <row r="34" spans="1:10" x14ac:dyDescent="0.25">
      <c r="B34" s="21" t="str">
        <f t="shared" si="4"/>
        <v>45 - 49</v>
      </c>
      <c r="C34" s="21">
        <f t="shared" si="6"/>
        <v>45</v>
      </c>
      <c r="D34" s="22">
        <f t="shared" si="5"/>
        <v>0</v>
      </c>
      <c r="E34" s="21">
        <f t="shared" si="7"/>
        <v>47</v>
      </c>
      <c r="F34" s="21">
        <f t="shared" si="8"/>
        <v>0</v>
      </c>
      <c r="G34" s="22">
        <f t="shared" si="9"/>
        <v>0</v>
      </c>
      <c r="H34" s="18"/>
      <c r="I34" s="10"/>
      <c r="J34" s="10"/>
    </row>
    <row r="35" spans="1:10" x14ac:dyDescent="0.25">
      <c r="B35" s="30" t="s">
        <v>40</v>
      </c>
      <c r="C35" s="27"/>
      <c r="D35" s="28">
        <f>SUM(D28:D34)</f>
        <v>25170</v>
      </c>
      <c r="E35" s="27"/>
      <c r="F35" s="27">
        <f>SUM(F28:F34)</f>
        <v>535650</v>
      </c>
      <c r="G35" s="27"/>
      <c r="H35" s="23"/>
    </row>
    <row r="36" spans="1:10" ht="13.5" thickBot="1" x14ac:dyDescent="0.3">
      <c r="B36" s="29" t="s">
        <v>41</v>
      </c>
      <c r="C36" s="31"/>
      <c r="D36" s="31">
        <f>SUM(D30:D34)</f>
        <v>0</v>
      </c>
      <c r="E36" s="19"/>
      <c r="F36" s="31">
        <f>SUM(F30:F34)</f>
        <v>0</v>
      </c>
      <c r="G36" s="19"/>
      <c r="H36" s="23"/>
    </row>
    <row r="37" spans="1:10" ht="13.5" thickTop="1" x14ac:dyDescent="0.25">
      <c r="B37" s="23" t="s">
        <v>29</v>
      </c>
      <c r="C37" s="24">
        <f>IF(OR(SUM(F35)=0,SUM(D35)=0),"",F35/D35)</f>
        <v>21.28128724672229</v>
      </c>
      <c r="D37" s="23"/>
      <c r="E37" s="23"/>
      <c r="F37" s="32" t="e">
        <f>F36/D36</f>
        <v>#DIV/0!</v>
      </c>
      <c r="G37" s="23"/>
      <c r="H37" s="23"/>
    </row>
    <row r="38" spans="1:10" x14ac:dyDescent="0.25">
      <c r="B38" s="23"/>
      <c r="C38" s="23"/>
      <c r="D38" s="23"/>
      <c r="E38" s="23"/>
      <c r="F38" s="23"/>
      <c r="G38" s="23"/>
      <c r="H38" s="23"/>
    </row>
    <row r="39" spans="1:10" x14ac:dyDescent="0.25">
      <c r="B39" s="23" t="s">
        <v>30</v>
      </c>
      <c r="C39" s="23"/>
      <c r="D39" s="23"/>
      <c r="E39" s="23"/>
      <c r="F39" s="23"/>
      <c r="G39" s="23"/>
      <c r="H39" s="23"/>
    </row>
    <row r="40" spans="1:10" x14ac:dyDescent="0.25">
      <c r="B40" s="23"/>
      <c r="C40" s="23" t="s">
        <v>35</v>
      </c>
      <c r="D40" s="23"/>
      <c r="E40" s="23"/>
      <c r="F40" s="23"/>
      <c r="G40" s="23"/>
      <c r="H40" s="23"/>
    </row>
    <row r="41" spans="1:10" x14ac:dyDescent="0.25">
      <c r="B41" s="23" t="s">
        <v>34</v>
      </c>
      <c r="C41" s="23"/>
      <c r="D41" s="23"/>
      <c r="E41" s="23"/>
      <c r="F41" s="23"/>
      <c r="G41" s="23"/>
      <c r="H41" s="25" t="str">
        <f>IF(SUM(D36)=0,"",SUM(D36))</f>
        <v/>
      </c>
    </row>
    <row r="42" spans="1:10" x14ac:dyDescent="0.25">
      <c r="B42" s="23" t="s">
        <v>38</v>
      </c>
      <c r="C42" s="23"/>
      <c r="D42" s="23"/>
      <c r="E42" s="23"/>
      <c r="F42" s="23"/>
      <c r="G42" s="23"/>
      <c r="H42" s="25" t="str">
        <f>IF(SUM(H41)=0,"",H41/2)</f>
        <v/>
      </c>
    </row>
    <row r="43" spans="1:10" x14ac:dyDescent="0.25">
      <c r="B43" s="23" t="s">
        <v>31</v>
      </c>
      <c r="C43" s="23"/>
      <c r="D43" s="23"/>
      <c r="E43" s="23"/>
      <c r="F43" s="23"/>
      <c r="G43" s="23"/>
      <c r="H43" s="25" t="str">
        <f>IF(SUM(H42)=0,"",IF(SUM(H42)&lt;=G28,B28,IF(SUM(H42)&lt;=G29,B29,IF(SUM(H42)&lt;=G30,B30,IF(SUM(H42)&lt;=G31,B31,IF(SUM(H42)&lt;=G32,B32,IF(SUM(H42)&lt;=G33,B33,IF(SUM(H42)&lt;=G34,B34,"ERROR"))))))))</f>
        <v/>
      </c>
    </row>
    <row r="44" spans="1:10" ht="15" customHeight="1" x14ac:dyDescent="0.25">
      <c r="B44" s="23" t="s">
        <v>32</v>
      </c>
      <c r="C44" s="23"/>
      <c r="D44" s="23"/>
      <c r="E44" s="23"/>
      <c r="F44" s="23"/>
      <c r="G44" s="23"/>
      <c r="H44" s="26" t="str">
        <f>IF(SUM(H41)=0,"",VALUE(LEFT(H43,2))-0.5)</f>
        <v/>
      </c>
    </row>
    <row r="45" spans="1:10" ht="25.5" customHeight="1" x14ac:dyDescent="0.25">
      <c r="B45" s="23" t="s">
        <v>33</v>
      </c>
      <c r="C45" s="23"/>
      <c r="D45" s="23"/>
      <c r="E45" s="23"/>
      <c r="F45" s="23"/>
      <c r="G45" s="23"/>
      <c r="H45" s="25" t="str">
        <f>IF(SUM(H41)=0,"",(VALUE(RIGHT(H43,2))-VALUE(LEFT(H43,2)))+1)</f>
        <v/>
      </c>
    </row>
    <row r="46" spans="1:10" ht="16.5" customHeight="1" x14ac:dyDescent="0.25">
      <c r="B46" s="23" t="s">
        <v>36</v>
      </c>
      <c r="C46" s="23"/>
      <c r="D46" s="23"/>
      <c r="E46" s="23"/>
      <c r="F46" s="23"/>
      <c r="G46" s="23"/>
      <c r="H46" s="25" t="str">
        <f>IF(SUM(H41)=0,"",VLOOKUP((VALUE(LEFT(H43,2))-H45),C28:G34,5))</f>
        <v/>
      </c>
      <c r="I46" s="16"/>
    </row>
    <row r="47" spans="1:10" ht="18" customHeight="1" x14ac:dyDescent="0.25">
      <c r="B47" s="23" t="s">
        <v>37</v>
      </c>
      <c r="C47" s="23"/>
      <c r="D47" s="23"/>
      <c r="E47" s="23"/>
      <c r="F47" s="23"/>
      <c r="G47" s="23"/>
      <c r="H47" s="25" t="str">
        <f>IF(SUM(H41)=0,"",VLOOKUP(VALUE(LEFT(H43,2)),C28:G34,2))</f>
        <v/>
      </c>
    </row>
    <row r="48" spans="1:10" x14ac:dyDescent="0.25">
      <c r="A48" s="2" t="s">
        <v>50</v>
      </c>
      <c r="B48" s="2" t="e">
        <f>H44+((H45*(1/2*H41-H46))/H47)</f>
        <v>#VALUE!</v>
      </c>
    </row>
  </sheetData>
  <sheetProtection formatCells="0"/>
  <mergeCells count="4">
    <mergeCell ref="I4:I10"/>
    <mergeCell ref="J4:J10"/>
    <mergeCell ref="D5:D10"/>
    <mergeCell ref="A18:C18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96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view="pageBreakPreview" zoomScaleNormal="100" zoomScaleSheetLayoutView="100" workbookViewId="0">
      <selection activeCell="C4" sqref="C4"/>
    </sheetView>
  </sheetViews>
  <sheetFormatPr defaultRowHeight="12.75" outlineLevelCol="7" x14ac:dyDescent="0.25"/>
  <cols>
    <col min="1" max="1" width="11.42578125" style="2" customWidth="1"/>
    <col min="2" max="2" width="11.5703125" style="2" customWidth="1" outlineLevel="7" collapsed="1"/>
    <col min="3" max="3" width="8" style="2" customWidth="1"/>
    <col min="4" max="4" width="8.28515625" style="2" customWidth="1"/>
    <col min="5" max="6" width="7.42578125" style="2" customWidth="1"/>
    <col min="7" max="7" width="12.7109375" style="2" customWidth="1"/>
    <col min="8" max="8" width="10.42578125" style="2" customWidth="1" outlineLevel="6" collapsed="1"/>
    <col min="9" max="10" width="13.5703125" style="2" customWidth="1"/>
    <col min="11" max="12" width="9.140625" style="2"/>
    <col min="13" max="13" width="0" style="2" hidden="1" customWidth="1"/>
    <col min="14" max="16384" width="9.140625" style="2"/>
  </cols>
  <sheetData>
    <row r="1" spans="1:13" ht="35.25" customHeight="1" x14ac:dyDescent="0.25">
      <c r="A1" s="38" t="s">
        <v>43</v>
      </c>
      <c r="B1" s="38"/>
      <c r="C1" s="38"/>
      <c r="D1" s="38"/>
      <c r="E1" s="38"/>
      <c r="F1" s="38"/>
      <c r="G1" s="38"/>
      <c r="H1" s="38"/>
      <c r="I1" s="38"/>
      <c r="J1" s="38"/>
    </row>
    <row r="2" spans="1:13" x14ac:dyDescent="0.25">
      <c r="H2" s="1"/>
      <c r="J2" s="15" t="s">
        <v>1</v>
      </c>
    </row>
    <row r="3" spans="1:13" ht="70.5" customHeight="1" thickBot="1" x14ac:dyDescent="0.3">
      <c r="A3" s="40" t="s">
        <v>3</v>
      </c>
      <c r="B3" s="41" t="s">
        <v>6</v>
      </c>
      <c r="C3" s="42" t="s">
        <v>46</v>
      </c>
      <c r="D3" s="42" t="s">
        <v>47</v>
      </c>
      <c r="E3" s="42" t="s">
        <v>48</v>
      </c>
      <c r="F3" s="42" t="s">
        <v>49</v>
      </c>
      <c r="G3" s="42" t="s">
        <v>14</v>
      </c>
      <c r="H3" s="42" t="s">
        <v>16</v>
      </c>
      <c r="I3" s="42" t="s">
        <v>15</v>
      </c>
      <c r="J3" s="42" t="s">
        <v>39</v>
      </c>
      <c r="M3" s="23" t="s">
        <v>18</v>
      </c>
    </row>
    <row r="4" spans="1:13" ht="19.5" customHeight="1" thickTop="1" x14ac:dyDescent="0.25">
      <c r="A4" s="10">
        <v>1</v>
      </c>
      <c r="B4" s="10" t="s">
        <v>7</v>
      </c>
      <c r="C4" s="4"/>
      <c r="D4" s="4"/>
      <c r="E4" s="4"/>
      <c r="F4" s="4"/>
      <c r="G4" s="11">
        <v>6137</v>
      </c>
      <c r="H4" s="12"/>
      <c r="I4" s="45"/>
      <c r="J4" s="47"/>
      <c r="M4" s="23" t="s">
        <v>19</v>
      </c>
    </row>
    <row r="5" spans="1:13" ht="19.5" customHeight="1" x14ac:dyDescent="0.25">
      <c r="A5" s="10">
        <v>2</v>
      </c>
      <c r="B5" s="10" t="s">
        <v>8</v>
      </c>
      <c r="C5" s="4"/>
      <c r="D5" s="4"/>
      <c r="E5" s="4"/>
      <c r="F5" s="4"/>
      <c r="G5" s="11">
        <v>6310</v>
      </c>
      <c r="H5" s="12"/>
      <c r="I5" s="45"/>
      <c r="J5" s="47"/>
      <c r="M5" s="23" t="s">
        <v>22</v>
      </c>
    </row>
    <row r="6" spans="1:13" ht="19.5" customHeight="1" x14ac:dyDescent="0.25">
      <c r="A6" s="10">
        <v>3</v>
      </c>
      <c r="B6" s="10" t="s">
        <v>9</v>
      </c>
      <c r="C6" s="4"/>
      <c r="D6" s="4"/>
      <c r="E6" s="4"/>
      <c r="F6" s="4"/>
      <c r="G6" s="11">
        <v>5554</v>
      </c>
      <c r="H6" s="12"/>
      <c r="I6" s="45"/>
      <c r="J6" s="47"/>
      <c r="M6" s="23" t="s">
        <v>23</v>
      </c>
    </row>
    <row r="7" spans="1:13" ht="19.5" customHeight="1" x14ac:dyDescent="0.25">
      <c r="A7" s="10">
        <v>4</v>
      </c>
      <c r="B7" s="10" t="s">
        <v>10</v>
      </c>
      <c r="C7" s="4"/>
      <c r="D7" s="4"/>
      <c r="E7" s="4"/>
      <c r="F7" s="4"/>
      <c r="G7" s="11">
        <v>5580</v>
      </c>
      <c r="H7" s="12"/>
      <c r="I7" s="45"/>
      <c r="J7" s="47"/>
      <c r="M7" s="23" t="s">
        <v>20</v>
      </c>
    </row>
    <row r="8" spans="1:13" ht="19.5" customHeight="1" x14ac:dyDescent="0.25">
      <c r="A8" s="10">
        <v>5</v>
      </c>
      <c r="B8" s="10" t="s">
        <v>11</v>
      </c>
      <c r="C8" s="4"/>
      <c r="D8" s="4"/>
      <c r="E8" s="4"/>
      <c r="F8" s="4"/>
      <c r="G8" s="11">
        <v>5782</v>
      </c>
      <c r="H8" s="12"/>
      <c r="I8" s="45"/>
      <c r="J8" s="47"/>
      <c r="M8" s="23" t="s">
        <v>21</v>
      </c>
    </row>
    <row r="9" spans="1:13" ht="19.5" customHeight="1" x14ac:dyDescent="0.25">
      <c r="A9" s="10">
        <v>6</v>
      </c>
      <c r="B9" s="10" t="s">
        <v>12</v>
      </c>
      <c r="C9" s="4"/>
      <c r="D9" s="4"/>
      <c r="E9" s="4"/>
      <c r="F9" s="4"/>
      <c r="G9" s="11">
        <v>5929</v>
      </c>
      <c r="H9" s="12"/>
      <c r="I9" s="45"/>
      <c r="J9" s="47"/>
      <c r="M9" s="23" t="str">
        <f>IF(OR(COUNT(C4:F10)&lt;&gt;28,SUM(H4:H10)/7=H11),"",ROUND(VALUE(LEFT(B4,2))+(1/(H4-H10)*((5*SUM(H4:H10))-((VALUE(RIGHT(B10,2))-VALUE(LEFT(B4,2)))*H10))),0)&amp;" Tahun")</f>
        <v/>
      </c>
    </row>
    <row r="10" spans="1:13" ht="19.5" customHeight="1" x14ac:dyDescent="0.25">
      <c r="A10" s="10">
        <v>7</v>
      </c>
      <c r="B10" s="10" t="s">
        <v>13</v>
      </c>
      <c r="C10" s="4"/>
      <c r="D10" s="4"/>
      <c r="E10" s="4"/>
      <c r="F10" s="4"/>
      <c r="G10" s="11">
        <v>5358</v>
      </c>
      <c r="H10" s="12"/>
      <c r="I10" s="46"/>
      <c r="J10" s="48"/>
      <c r="M10" s="17"/>
    </row>
    <row r="11" spans="1:13" ht="24" customHeight="1" thickBot="1" x14ac:dyDescent="0.3">
      <c r="A11" s="8" t="s">
        <v>2</v>
      </c>
      <c r="B11" s="9" t="s">
        <v>0</v>
      </c>
      <c r="C11" s="13">
        <f>IF(SUM(C4:C10)=0,0,SUM(C4:C10))</f>
        <v>0</v>
      </c>
      <c r="D11" s="13">
        <f t="shared" ref="D11:G11" si="0">IF(SUM(D4:D10)=0,0,SUM(D4:D10))</f>
        <v>0</v>
      </c>
      <c r="E11" s="13">
        <f t="shared" si="0"/>
        <v>0</v>
      </c>
      <c r="F11" s="13">
        <f t="shared" si="0"/>
        <v>0</v>
      </c>
      <c r="G11" s="13">
        <f t="shared" si="0"/>
        <v>40650</v>
      </c>
      <c r="H11" s="14">
        <f t="shared" ref="H11" si="1">IF(AND(C11="",G11=""),"",IF(SUM(C11)=0,0,C11/G11*100))</f>
        <v>0</v>
      </c>
      <c r="I11" s="37">
        <f>IF(OR(SUM(F35)=0,SUM(D35)=0,COUNT(D4:F10)&lt;&gt;21),0,ROUND(F35/D35,0)&amp;" Tahun")</f>
        <v>0</v>
      </c>
      <c r="J11" s="43">
        <f>IF(OR(SUM(H42)=0,COUNT(D4:F10)&lt;&gt;21),0,ROUND(H44+(H45*(H42-H46)/H47),0)&amp;" Tahun")</f>
        <v>0</v>
      </c>
    </row>
    <row r="12" spans="1:13" ht="20.25" customHeight="1" x14ac:dyDescent="0.25">
      <c r="B12" s="3" t="s">
        <v>44</v>
      </c>
      <c r="C12" s="4">
        <v>17383</v>
      </c>
      <c r="D12" s="4">
        <v>23522</v>
      </c>
      <c r="E12" s="4">
        <v>0</v>
      </c>
      <c r="F12" s="4">
        <v>0</v>
      </c>
      <c r="G12" s="25">
        <v>40905</v>
      </c>
      <c r="H12" s="26">
        <v>42.496027380515827</v>
      </c>
      <c r="I12" s="35">
        <v>38</v>
      </c>
      <c r="J12" s="44">
        <v>37.69</v>
      </c>
    </row>
    <row r="13" spans="1:13" ht="20.25" customHeight="1" x14ac:dyDescent="0.25">
      <c r="B13" s="3" t="s">
        <v>42</v>
      </c>
      <c r="C13" s="4"/>
      <c r="D13" s="4"/>
      <c r="E13" s="4"/>
      <c r="F13" s="4"/>
      <c r="G13" s="25"/>
      <c r="H13" s="26"/>
      <c r="I13" s="35"/>
      <c r="J13" s="35"/>
    </row>
    <row r="14" spans="1:13" ht="20.25" customHeight="1" x14ac:dyDescent="0.25">
      <c r="B14" s="3" t="s">
        <v>17</v>
      </c>
      <c r="C14" s="4"/>
      <c r="D14" s="4"/>
      <c r="E14" s="4"/>
      <c r="F14" s="4"/>
      <c r="G14" s="25" t="str">
        <f t="shared" ref="G14:G16" si="2">IF(AND(C14="",D14="",E14="",F14=""),"",SUM(C14,D14,E14,F14))</f>
        <v/>
      </c>
      <c r="H14" s="26" t="str">
        <f t="shared" ref="H14:H16" si="3">IF(AND(C14="",G14=""),"",IF(SUM(C14)=0,0,C14/G14*100))</f>
        <v/>
      </c>
      <c r="I14" s="35"/>
      <c r="J14" s="35"/>
    </row>
    <row r="15" spans="1:13" ht="20.25" customHeight="1" x14ac:dyDescent="0.25">
      <c r="B15" s="3" t="s">
        <v>5</v>
      </c>
      <c r="C15" s="4"/>
      <c r="D15" s="4"/>
      <c r="E15" s="4"/>
      <c r="F15" s="4"/>
      <c r="G15" s="25" t="str">
        <f t="shared" si="2"/>
        <v/>
      </c>
      <c r="H15" s="26" t="str">
        <f t="shared" si="3"/>
        <v/>
      </c>
      <c r="I15" s="35"/>
      <c r="J15" s="35"/>
    </row>
    <row r="16" spans="1:13" ht="20.25" customHeight="1" thickBot="1" x14ac:dyDescent="0.3">
      <c r="A16" s="5"/>
      <c r="B16" s="6" t="s">
        <v>4</v>
      </c>
      <c r="C16" s="7"/>
      <c r="D16" s="7"/>
      <c r="E16" s="7"/>
      <c r="F16" s="7"/>
      <c r="G16" s="33" t="str">
        <f t="shared" si="2"/>
        <v/>
      </c>
      <c r="H16" s="34" t="str">
        <f t="shared" si="3"/>
        <v/>
      </c>
      <c r="I16" s="36"/>
      <c r="J16" s="36"/>
    </row>
    <row r="17" spans="1:10" ht="13.5" thickTop="1" x14ac:dyDescent="0.25">
      <c r="A17" s="39" t="s">
        <v>45</v>
      </c>
      <c r="B17" s="39"/>
      <c r="C17" s="39"/>
      <c r="D17" s="39"/>
      <c r="E17" s="39"/>
      <c r="F17" s="39"/>
      <c r="G17" s="39"/>
      <c r="H17" s="39"/>
    </row>
    <row r="21" spans="1:10" x14ac:dyDescent="0.25">
      <c r="C21" s="16"/>
      <c r="D21" s="16"/>
      <c r="F21" s="16"/>
    </row>
    <row r="22" spans="1:10" x14ac:dyDescent="0.25">
      <c r="C22" s="16"/>
      <c r="D22" s="16"/>
    </row>
    <row r="23" spans="1:10" x14ac:dyDescent="0.25">
      <c r="C23" s="16"/>
      <c r="D23" s="16"/>
    </row>
    <row r="24" spans="1:10" x14ac:dyDescent="0.25">
      <c r="C24" s="16"/>
      <c r="D24" s="16"/>
      <c r="F24" s="16"/>
    </row>
    <row r="25" spans="1:10" x14ac:dyDescent="0.25">
      <c r="C25" s="16"/>
      <c r="D25" s="16"/>
    </row>
    <row r="27" spans="1:10" ht="13.5" thickBot="1" x14ac:dyDescent="0.3">
      <c r="B27" s="20"/>
      <c r="C27" s="19" t="s">
        <v>28</v>
      </c>
      <c r="D27" s="20" t="s">
        <v>25</v>
      </c>
      <c r="E27" s="20" t="s">
        <v>24</v>
      </c>
      <c r="F27" s="20" t="s">
        <v>26</v>
      </c>
      <c r="G27" s="20" t="s">
        <v>27</v>
      </c>
      <c r="H27" s="18"/>
      <c r="I27" s="10"/>
      <c r="J27" s="10"/>
    </row>
    <row r="28" spans="1:10" ht="13.5" thickTop="1" x14ac:dyDescent="0.25">
      <c r="B28" s="21" t="str">
        <f t="shared" ref="B28:B34" si="4">B4</f>
        <v>15 - 19</v>
      </c>
      <c r="C28" s="21">
        <f>VALUE(LEFT(B28,2))</f>
        <v>15</v>
      </c>
      <c r="D28" s="22">
        <f t="shared" ref="D28:D34" si="5">SUM(D4:F4)</f>
        <v>0</v>
      </c>
      <c r="E28" s="21">
        <f>(VALUE(LEFT(B28,2))+VALUE(RIGHT(B28,2)))/2</f>
        <v>17</v>
      </c>
      <c r="F28" s="21">
        <f>D28*E28</f>
        <v>0</v>
      </c>
      <c r="G28" s="22"/>
      <c r="H28" s="18"/>
      <c r="I28" s="10"/>
      <c r="J28" s="10"/>
    </row>
    <row r="29" spans="1:10" x14ac:dyDescent="0.25">
      <c r="B29" s="21" t="str">
        <f t="shared" si="4"/>
        <v>20 - 24</v>
      </c>
      <c r="C29" s="21">
        <f t="shared" ref="C29:C34" si="6">VALUE(LEFT(B29,2))</f>
        <v>20</v>
      </c>
      <c r="D29" s="22">
        <f t="shared" si="5"/>
        <v>0</v>
      </c>
      <c r="E29" s="21">
        <f t="shared" ref="E29:E34" si="7">(VALUE(LEFT(B29,2))+VALUE(RIGHT(B29,2)))/2</f>
        <v>22</v>
      </c>
      <c r="F29" s="21">
        <f>D29*E29</f>
        <v>0</v>
      </c>
      <c r="G29" s="22"/>
      <c r="H29" s="18"/>
      <c r="I29" s="10"/>
      <c r="J29" s="10"/>
    </row>
    <row r="30" spans="1:10" x14ac:dyDescent="0.25">
      <c r="B30" s="21" t="str">
        <f t="shared" si="4"/>
        <v>25 - 29</v>
      </c>
      <c r="C30" s="21">
        <f t="shared" si="6"/>
        <v>25</v>
      </c>
      <c r="D30" s="22">
        <f t="shared" si="5"/>
        <v>0</v>
      </c>
      <c r="E30" s="21">
        <f t="shared" si="7"/>
        <v>27</v>
      </c>
      <c r="F30" s="21">
        <f t="shared" ref="F30:F34" si="8">D30*E30</f>
        <v>0</v>
      </c>
      <c r="G30" s="22">
        <f>SUM(G29)+SUM(D30)</f>
        <v>0</v>
      </c>
      <c r="H30" s="18"/>
      <c r="I30" s="10"/>
      <c r="J30" s="10"/>
    </row>
    <row r="31" spans="1:10" x14ac:dyDescent="0.25">
      <c r="B31" s="21" t="str">
        <f t="shared" si="4"/>
        <v>30 - 34</v>
      </c>
      <c r="C31" s="21">
        <f t="shared" si="6"/>
        <v>30</v>
      </c>
      <c r="D31" s="22">
        <f t="shared" si="5"/>
        <v>0</v>
      </c>
      <c r="E31" s="21">
        <f t="shared" si="7"/>
        <v>32</v>
      </c>
      <c r="F31" s="21">
        <f t="shared" si="8"/>
        <v>0</v>
      </c>
      <c r="G31" s="22">
        <f t="shared" ref="G31:G34" si="9">SUM(G30)+SUM(D31)</f>
        <v>0</v>
      </c>
      <c r="H31" s="18"/>
      <c r="I31" s="10"/>
      <c r="J31" s="10"/>
    </row>
    <row r="32" spans="1:10" x14ac:dyDescent="0.25">
      <c r="B32" s="21" t="str">
        <f t="shared" si="4"/>
        <v>35 - 39</v>
      </c>
      <c r="C32" s="21">
        <f t="shared" si="6"/>
        <v>35</v>
      </c>
      <c r="D32" s="22">
        <f t="shared" si="5"/>
        <v>0</v>
      </c>
      <c r="E32" s="21">
        <f t="shared" si="7"/>
        <v>37</v>
      </c>
      <c r="F32" s="21">
        <f t="shared" si="8"/>
        <v>0</v>
      </c>
      <c r="G32" s="22">
        <f t="shared" si="9"/>
        <v>0</v>
      </c>
      <c r="H32" s="18"/>
      <c r="I32" s="10"/>
      <c r="J32" s="10"/>
    </row>
    <row r="33" spans="1:10" x14ac:dyDescent="0.25">
      <c r="B33" s="21" t="str">
        <f t="shared" si="4"/>
        <v>40 - 44</v>
      </c>
      <c r="C33" s="21">
        <f t="shared" si="6"/>
        <v>40</v>
      </c>
      <c r="D33" s="22">
        <f t="shared" si="5"/>
        <v>0</v>
      </c>
      <c r="E33" s="21">
        <f t="shared" si="7"/>
        <v>42</v>
      </c>
      <c r="F33" s="21">
        <f t="shared" si="8"/>
        <v>0</v>
      </c>
      <c r="G33" s="22">
        <f t="shared" si="9"/>
        <v>0</v>
      </c>
      <c r="H33" s="18"/>
      <c r="I33" s="10"/>
      <c r="J33" s="10"/>
    </row>
    <row r="34" spans="1:10" x14ac:dyDescent="0.25">
      <c r="B34" s="21" t="str">
        <f t="shared" si="4"/>
        <v>45 - 49</v>
      </c>
      <c r="C34" s="21">
        <f t="shared" si="6"/>
        <v>45</v>
      </c>
      <c r="D34" s="22">
        <f t="shared" si="5"/>
        <v>0</v>
      </c>
      <c r="E34" s="21">
        <f t="shared" si="7"/>
        <v>47</v>
      </c>
      <c r="F34" s="21">
        <f t="shared" si="8"/>
        <v>0</v>
      </c>
      <c r="G34" s="22">
        <f t="shared" si="9"/>
        <v>0</v>
      </c>
      <c r="H34" s="18"/>
      <c r="I34" s="10"/>
      <c r="J34" s="10"/>
    </row>
    <row r="35" spans="1:10" x14ac:dyDescent="0.25">
      <c r="B35" s="30" t="s">
        <v>40</v>
      </c>
      <c r="C35" s="27"/>
      <c r="D35" s="28">
        <f>SUM(D28:D34)</f>
        <v>0</v>
      </c>
      <c r="E35" s="27"/>
      <c r="F35" s="27">
        <f>SUM(F28:F34)</f>
        <v>0</v>
      </c>
      <c r="G35" s="27"/>
      <c r="H35" s="23"/>
    </row>
    <row r="36" spans="1:10" ht="13.5" thickBot="1" x14ac:dyDescent="0.3">
      <c r="B36" s="29" t="s">
        <v>41</v>
      </c>
      <c r="C36" s="31"/>
      <c r="D36" s="31">
        <f>SUM(D30:D34)</f>
        <v>0</v>
      </c>
      <c r="E36" s="19"/>
      <c r="F36" s="31">
        <f>SUM(F30:F34)</f>
        <v>0</v>
      </c>
      <c r="G36" s="19"/>
      <c r="H36" s="23"/>
    </row>
    <row r="37" spans="1:10" ht="13.5" thickTop="1" x14ac:dyDescent="0.25">
      <c r="B37" s="23" t="s">
        <v>29</v>
      </c>
      <c r="C37" s="24" t="str">
        <f>IF(OR(SUM(F35)=0,SUM(D35)=0),"",F35/D35)</f>
        <v/>
      </c>
      <c r="D37" s="23"/>
      <c r="E37" s="23"/>
      <c r="F37" s="32" t="e">
        <f>F36/D36</f>
        <v>#DIV/0!</v>
      </c>
      <c r="G37" s="23"/>
      <c r="H37" s="23"/>
    </row>
    <row r="38" spans="1:10" x14ac:dyDescent="0.25">
      <c r="B38" s="23"/>
      <c r="C38" s="23"/>
      <c r="D38" s="23"/>
      <c r="E38" s="23"/>
      <c r="F38" s="23"/>
      <c r="G38" s="23"/>
      <c r="H38" s="23"/>
    </row>
    <row r="39" spans="1:10" x14ac:dyDescent="0.25">
      <c r="B39" s="23" t="s">
        <v>30</v>
      </c>
      <c r="C39" s="23"/>
      <c r="D39" s="23"/>
      <c r="E39" s="23"/>
      <c r="F39" s="23"/>
      <c r="G39" s="23"/>
      <c r="H39" s="23"/>
    </row>
    <row r="40" spans="1:10" x14ac:dyDescent="0.25">
      <c r="B40" s="23"/>
      <c r="C40" s="23" t="s">
        <v>35</v>
      </c>
      <c r="D40" s="23"/>
      <c r="E40" s="23"/>
      <c r="F40" s="23"/>
      <c r="G40" s="23"/>
      <c r="H40" s="23"/>
    </row>
    <row r="41" spans="1:10" x14ac:dyDescent="0.25">
      <c r="B41" s="23" t="s">
        <v>34</v>
      </c>
      <c r="C41" s="23"/>
      <c r="D41" s="23"/>
      <c r="E41" s="23"/>
      <c r="F41" s="23"/>
      <c r="G41" s="23"/>
      <c r="H41" s="25" t="str">
        <f>IF(SUM(D36)=0,"",SUM(D36))</f>
        <v/>
      </c>
    </row>
    <row r="42" spans="1:10" x14ac:dyDescent="0.25">
      <c r="B42" s="23" t="s">
        <v>38</v>
      </c>
      <c r="C42" s="23"/>
      <c r="D42" s="23"/>
      <c r="E42" s="23"/>
      <c r="F42" s="23"/>
      <c r="G42" s="23"/>
      <c r="H42" s="25" t="str">
        <f>IF(SUM(H41)=0,"",H41/2)</f>
        <v/>
      </c>
    </row>
    <row r="43" spans="1:10" x14ac:dyDescent="0.25">
      <c r="B43" s="23" t="s">
        <v>31</v>
      </c>
      <c r="C43" s="23"/>
      <c r="D43" s="23"/>
      <c r="E43" s="23"/>
      <c r="F43" s="23"/>
      <c r="G43" s="23"/>
      <c r="H43" s="25" t="str">
        <f>IF(SUM(H42)=0,"",IF(SUM(H42)&lt;=G28,B28,IF(SUM(H42)&lt;=G29,B29,IF(SUM(H42)&lt;=G30,B30,IF(SUM(H42)&lt;=G31,B31,IF(SUM(H42)&lt;=G32,B32,IF(SUM(H42)&lt;=G33,B33,IF(SUM(H42)&lt;=G34,B34,"ERROR"))))))))</f>
        <v/>
      </c>
    </row>
    <row r="44" spans="1:10" ht="15" customHeight="1" x14ac:dyDescent="0.25">
      <c r="B44" s="23" t="s">
        <v>32</v>
      </c>
      <c r="C44" s="23"/>
      <c r="D44" s="23"/>
      <c r="E44" s="23"/>
      <c r="F44" s="23"/>
      <c r="G44" s="23"/>
      <c r="H44" s="26" t="str">
        <f>IF(SUM(H41)=0,"",VALUE(LEFT(H43,2))-0.5)</f>
        <v/>
      </c>
    </row>
    <row r="45" spans="1:10" ht="25.5" customHeight="1" x14ac:dyDescent="0.25">
      <c r="B45" s="23" t="s">
        <v>33</v>
      </c>
      <c r="C45" s="23"/>
      <c r="D45" s="23"/>
      <c r="E45" s="23"/>
      <c r="F45" s="23"/>
      <c r="G45" s="23"/>
      <c r="H45" s="25" t="str">
        <f>IF(SUM(H41)=0,"",(VALUE(RIGHT(H43,2))-VALUE(LEFT(H43,2)))+1)</f>
        <v/>
      </c>
    </row>
    <row r="46" spans="1:10" ht="16.5" customHeight="1" x14ac:dyDescent="0.25">
      <c r="B46" s="23" t="s">
        <v>36</v>
      </c>
      <c r="C46" s="23"/>
      <c r="D46" s="23"/>
      <c r="E46" s="23"/>
      <c r="F46" s="23"/>
      <c r="G46" s="23"/>
      <c r="H46" s="25" t="str">
        <f>IF(SUM(H41)=0,"",VLOOKUP((VALUE(LEFT(H43,2))-H45),C28:G34,5))</f>
        <v/>
      </c>
      <c r="I46" s="16"/>
    </row>
    <row r="47" spans="1:10" ht="18" customHeight="1" x14ac:dyDescent="0.25">
      <c r="B47" s="23" t="s">
        <v>37</v>
      </c>
      <c r="C47" s="23"/>
      <c r="D47" s="23"/>
      <c r="E47" s="23"/>
      <c r="F47" s="23"/>
      <c r="G47" s="23"/>
      <c r="H47" s="25" t="str">
        <f>IF(SUM(H41)=0,"",VLOOKUP(VALUE(LEFT(H43,2)),C28:G34,2))</f>
        <v/>
      </c>
    </row>
    <row r="48" spans="1:10" x14ac:dyDescent="0.25">
      <c r="A48" s="2" t="s">
        <v>50</v>
      </c>
      <c r="B48" s="2" t="e">
        <f>H44+((H45*(1/2*H41-H46))/H47)</f>
        <v>#VALUE!</v>
      </c>
    </row>
  </sheetData>
  <sheetProtection formatCells="0"/>
  <mergeCells count="2">
    <mergeCell ref="I4:I10"/>
    <mergeCell ref="J4:J10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9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Perempuan usia 15-49 (2)</vt:lpstr>
      <vt:lpstr>Perempuan usia 15-49</vt:lpstr>
      <vt:lpstr>'Perempuan usia 15-49 (2)'!d</vt:lpstr>
      <vt:lpstr>d</vt:lpstr>
      <vt:lpstr>'Perempuan usia 15-49'!Print_Area</vt:lpstr>
      <vt:lpstr>'Perempuan usia 15-49 (2)'!Print_Area</vt:lpstr>
      <vt:lpstr>'Perempuan usia 15-49 (2)'!proporsi_umur_besar</vt:lpstr>
      <vt:lpstr>proporsi_umur_besar</vt:lpstr>
      <vt:lpstr>'Perempuan usia 15-49 (2)'!proporsi_umur_kecil</vt:lpstr>
      <vt:lpstr>proporsi_umur_kecil</vt:lpstr>
      <vt:lpstr>'Perempuan usia 15-49 (2)'!total_proporsi</vt:lpstr>
      <vt:lpstr>total_proporsi</vt:lpstr>
      <vt:lpstr>'Perempuan usia 15-49 (2)'!umur_besar</vt:lpstr>
      <vt:lpstr>umur_besar</vt:lpstr>
      <vt:lpstr>'Perempuan usia 15-49 (2)'!umur_kecil</vt:lpstr>
      <vt:lpstr>umur_kecil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2025-07-02T06:12:23Z</dcterms:modified>
</cp:coreProperties>
</file>