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rempuan usia 15-49" sheetId="1" r:id="rId1"/>
  </sheets>
  <definedNames>
    <definedName name="d">'Perempuan usia 15-49'!$C$5</definedName>
    <definedName name="_xlnm.Print_Area" localSheetId="0">'Perempuan usia 15-49'!$B$1:$K$18</definedName>
    <definedName name="proporsi_umur_besar">'Perempuan usia 15-49'!$I$11</definedName>
    <definedName name="proporsi_umur_kecil">'Perempuan usia 15-49'!$I$5</definedName>
    <definedName name="total_proporsi">'Perempuan usia 15-49'!$I$12</definedName>
    <definedName name="umur_besar">'Perempuan usia 15-49'!$C$11</definedName>
    <definedName name="umur_kecil">'Perempuan usia 15-49'!$C$5</definedName>
  </definedNames>
  <calcPr calcId="144525"/>
</workbook>
</file>

<file path=xl/calcChain.xml><?xml version="1.0" encoding="utf-8"?>
<calcChain xmlns="http://schemas.openxmlformats.org/spreadsheetml/2006/main">
  <c r="E34" i="1" l="1"/>
  <c r="E33" i="1"/>
  <c r="H10" i="1"/>
  <c r="D29" i="1"/>
  <c r="D30" i="1"/>
  <c r="D31" i="1"/>
  <c r="D32" i="1"/>
  <c r="D33" i="1"/>
  <c r="D34" i="1"/>
  <c r="D28" i="1"/>
  <c r="F29" i="1"/>
  <c r="F30" i="1"/>
  <c r="F31" i="1"/>
  <c r="F32" i="1"/>
  <c r="F33" i="1"/>
  <c r="F34" i="1"/>
  <c r="F28" i="1"/>
  <c r="C29" i="1"/>
  <c r="C30" i="1"/>
  <c r="C31" i="1"/>
  <c r="C32" i="1"/>
  <c r="C33" i="1"/>
  <c r="C34" i="1"/>
  <c r="C28" i="1"/>
  <c r="E29" i="1"/>
  <c r="E30" i="1"/>
  <c r="G30" i="1" s="1"/>
  <c r="E31" i="1"/>
  <c r="E32" i="1"/>
  <c r="E28" i="1"/>
  <c r="E36" i="1" l="1"/>
  <c r="I41" i="1" s="1"/>
  <c r="G29" i="1"/>
  <c r="G33" i="1"/>
  <c r="G32" i="1"/>
  <c r="G34" i="1"/>
  <c r="G31" i="1"/>
  <c r="E35" i="1"/>
  <c r="H30" i="1"/>
  <c r="H31" i="1" s="1"/>
  <c r="H32" i="1" s="1"/>
  <c r="H33" i="1" s="1"/>
  <c r="H34" i="1" s="1"/>
  <c r="G28" i="1"/>
  <c r="G36" i="1" l="1"/>
  <c r="G37" i="1" s="1"/>
  <c r="G35" i="1"/>
  <c r="J12" i="1" s="1"/>
  <c r="I42" i="1"/>
  <c r="I43" i="1" s="1"/>
  <c r="D37" i="1" l="1"/>
  <c r="J5" i="1"/>
  <c r="I47" i="1"/>
  <c r="I45" i="1" l="1"/>
  <c r="I46" i="1" s="1"/>
  <c r="I44" i="1"/>
  <c r="K12" i="1" l="1"/>
  <c r="H11" i="1"/>
  <c r="H9" i="1"/>
  <c r="H8" i="1"/>
  <c r="H7" i="1"/>
  <c r="H6" i="1"/>
  <c r="H5" i="1"/>
  <c r="K5" i="1" l="1"/>
  <c r="G12" i="1"/>
  <c r="F12" i="1"/>
  <c r="E12" i="1"/>
  <c r="D12" i="1"/>
  <c r="H16" i="1"/>
  <c r="I16" i="1" s="1"/>
  <c r="H15" i="1"/>
  <c r="I15" i="1" s="1"/>
  <c r="H14" i="1"/>
  <c r="I14" i="1" s="1"/>
  <c r="I11" i="1"/>
  <c r="I10" i="1"/>
  <c r="I9" i="1"/>
  <c r="I8" i="1"/>
  <c r="I7" i="1"/>
  <c r="I6" i="1"/>
  <c r="H12" i="1" l="1"/>
  <c r="I12" i="1" s="1"/>
  <c r="I5" i="1"/>
  <c r="N10" i="1" l="1"/>
  <c r="H13" i="1"/>
  <c r="I13" i="1" s="1"/>
</calcChain>
</file>

<file path=xl/sharedStrings.xml><?xml version="1.0" encoding="utf-8"?>
<sst xmlns="http://schemas.openxmlformats.org/spreadsheetml/2006/main" count="51" uniqueCount="51">
  <si>
    <t>KOTA BIMA</t>
  </si>
  <si>
    <t>Satuan : Orang</t>
  </si>
  <si>
    <t xml:space="preserve"> </t>
  </si>
  <si>
    <t>N O</t>
  </si>
  <si>
    <t>Tahun 2019</t>
  </si>
  <si>
    <t>Tahun 2020</t>
  </si>
  <si>
    <t>KAWIN</t>
  </si>
  <si>
    <t>KELOMPOK UMUR</t>
  </si>
  <si>
    <t>15 - 19</t>
  </si>
  <si>
    <t>20 - 24</t>
  </si>
  <si>
    <t>25 - 29</t>
  </si>
  <si>
    <t>30 - 34</t>
  </si>
  <si>
    <t>35 - 39</t>
  </si>
  <si>
    <t>40 - 44</t>
  </si>
  <si>
    <t>45 - 49</t>
  </si>
  <si>
    <t>STATUS PERKAWINAN
PEREMPUAN USIA 15 - 49 TAHUN</t>
  </si>
  <si>
    <t>CERAI
MATI</t>
  </si>
  <si>
    <t>BELUM
KAWIN</t>
  </si>
  <si>
    <t>CERAI
HIDUP</t>
  </si>
  <si>
    <t>JUMLAH
PENDUDUK
PEREMPUAN
(usia 15-49 Thn)</t>
  </si>
  <si>
    <t>RATA RATA
USIA KAWIN
PERTAMA
PEREMPUAN
(usia 15-49 Thn)</t>
  </si>
  <si>
    <t>PROPORSI
PEREMPUAN
BELUM
KAWIN
( % )</t>
  </si>
  <si>
    <t>Tahun 2021</t>
  </si>
  <si>
    <t>UKP/SMAM = d + 1/[s(d)-s(D)] x 5s(x) - (D-d)xs(D)</t>
  </si>
  <si>
    <t>d = umur minimal</t>
  </si>
  <si>
    <t>D = umur maksimal</t>
  </si>
  <si>
    <t>s(x)  = Total proporsi dari umur terkecil ke terbesar</t>
  </si>
  <si>
    <t>D - d = selisih umur maksimal dan minimal</t>
  </si>
  <si>
    <t>s(d) = proporsi penduduk belum kawin kelompok umur terkecil</t>
  </si>
  <si>
    <t>s(D) = proporsi penduduk belum kawin kelompok umur terbesar</t>
  </si>
  <si>
    <t>xi</t>
  </si>
  <si>
    <t>fi</t>
  </si>
  <si>
    <t>xi.fi</t>
  </si>
  <si>
    <t>fKum</t>
  </si>
  <si>
    <t>cacah</t>
  </si>
  <si>
    <t>Mean</t>
  </si>
  <si>
    <t>Rumus Median :</t>
  </si>
  <si>
    <t>Kelas Median : Kelas yang memuat frekwensi kumulatif  1/2 n</t>
  </si>
  <si>
    <t>Tb : Tepi bawah</t>
  </si>
  <si>
    <t>p : Panjang kelas interval</t>
  </si>
  <si>
    <t>n : Banyak data</t>
  </si>
  <si>
    <t xml:space="preserve"> : Tb + ((p * (1/2*n - F))/f)</t>
  </si>
  <si>
    <t>F  : frekwensi kumulatif sebelum kelas media</t>
  </si>
  <si>
    <t>f  : frekwensi kelas median</t>
  </si>
  <si>
    <t>median = 1/2 n</t>
  </si>
  <si>
    <t>MEDIAN
USIA KAWIN
PERTAMA
PEREMPUAN
(M UKP)
(usia 25-49 Thn)</t>
  </si>
  <si>
    <t>15 - 49</t>
  </si>
  <si>
    <t>25 - 49</t>
  </si>
  <si>
    <t>Jumlah Perempuan (Usia  15-49 Thn) di Kota Bima Tahun 2023
di rinci menurut Kelompok Umur dan status perkawinan</t>
  </si>
  <si>
    <t>Tahun 2022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</si>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</sst>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56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10" fillId="2" borderId="3" xfId="0" applyNumberFormat="1" applyFont="1" applyFill="1" applyBorder="1" applyAlignment="1" applyProtection="1">
      <alignment horizontal="center" vertical="center"/>
    </xf>
    <xf numFmtId="4" fontId="10" fillId="2" borderId="3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1" fontId="7" fillId="0" borderId="0" xfId="0" applyNumberFormat="1" applyFont="1" applyAlignment="1" applyProtection="1">
      <alignment horizontal="center" vertical="center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4" fontId="7" fillId="0" borderId="0" xfId="0" applyNumberFormat="1" applyFont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3" fontId="8" fillId="0" borderId="2" xfId="0" applyNumberFormat="1" applyFont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3" fontId="12" fillId="0" borderId="7" xfId="0" applyNumberFormat="1" applyFont="1" applyBorder="1" applyAlignment="1" applyProtection="1">
      <alignment vertical="center"/>
      <protection hidden="1"/>
    </xf>
    <xf numFmtId="1" fontId="7" fillId="0" borderId="0" xfId="0" applyNumberFormat="1" applyFont="1" applyAlignment="1" applyProtection="1">
      <alignment vertical="center"/>
      <protection hidden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Fill="1" applyBorder="1" applyAlignment="1" applyProtection="1">
      <alignment horizontal="center" vertical="center"/>
      <protection hidden="1"/>
    </xf>
    <xf numFmtId="4" fontId="7" fillId="0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 applyProtection="1">
      <alignment horizontal="center" vertical="center"/>
      <protection hidden="1"/>
    </xf>
    <xf numFmtId="3" fontId="7" fillId="2" borderId="0" xfId="0" applyNumberFormat="1" applyFont="1" applyFill="1" applyAlignment="1" applyProtection="1">
      <alignment horizontal="center" vertical="center"/>
      <protection hidden="1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tabSelected="1" view="pageBreakPreview" zoomScaleNormal="100" zoomScaleSheetLayoutView="100" workbookViewId="0">
      <selection activeCell="M14" sqref="M14"/>
    </sheetView>
  </sheetViews>
  <sheetFormatPr defaultRowHeight="12.75" x14ac:dyDescent="0.25"/>
  <cols>
    <col min="1" max="1" width="9.140625" style="2"/>
    <col min="2" max="2" width="5.140625" style="2" customWidth="1"/>
    <col min="3" max="3" width="11.5703125" style="2" customWidth="1"/>
    <col min="4" max="4" width="8" style="2" customWidth="1"/>
    <col min="5" max="5" width="8.28515625" style="2" customWidth="1"/>
    <col min="6" max="7" width="7.42578125" style="2" customWidth="1"/>
    <col min="8" max="8" width="12.7109375" style="2" customWidth="1"/>
    <col min="9" max="9" width="10.42578125" style="2" customWidth="1"/>
    <col min="10" max="11" width="13.5703125" style="2" customWidth="1"/>
    <col min="12" max="13" width="9.140625" style="2"/>
    <col min="14" max="14" width="0" style="2" hidden="1" customWidth="1"/>
    <col min="15" max="16384" width="9.140625" style="2"/>
  </cols>
  <sheetData>
    <row r="1" spans="2:14" ht="35.25" customHeight="1" x14ac:dyDescent="0.25">
      <c r="B1" s="47" t="s">
        <v>48</v>
      </c>
      <c r="C1" s="47"/>
      <c r="D1" s="47"/>
      <c r="E1" s="47"/>
      <c r="F1" s="47"/>
      <c r="G1" s="47"/>
      <c r="H1" s="47"/>
      <c r="I1" s="47"/>
      <c r="J1" s="47"/>
      <c r="K1" s="47"/>
    </row>
    <row r="2" spans="2:14" x14ac:dyDescent="0.25">
      <c r="I2" s="1"/>
      <c r="K2" s="18" t="s">
        <v>1</v>
      </c>
    </row>
    <row r="3" spans="2:14" ht="36.75" customHeight="1" x14ac:dyDescent="0.25">
      <c r="B3" s="49" t="s">
        <v>3</v>
      </c>
      <c r="C3" s="51" t="s">
        <v>7</v>
      </c>
      <c r="D3" s="48" t="s">
        <v>15</v>
      </c>
      <c r="E3" s="48"/>
      <c r="F3" s="48"/>
      <c r="G3" s="48"/>
      <c r="H3" s="45" t="s">
        <v>19</v>
      </c>
      <c r="I3" s="45" t="s">
        <v>21</v>
      </c>
      <c r="J3" s="45" t="s">
        <v>20</v>
      </c>
      <c r="K3" s="45" t="s">
        <v>45</v>
      </c>
      <c r="N3" s="27" t="s">
        <v>23</v>
      </c>
    </row>
    <row r="4" spans="2:14" ht="36.75" customHeight="1" thickBot="1" x14ac:dyDescent="0.3">
      <c r="B4" s="50"/>
      <c r="C4" s="52"/>
      <c r="D4" s="13" t="s">
        <v>17</v>
      </c>
      <c r="E4" s="13" t="s">
        <v>6</v>
      </c>
      <c r="F4" s="13" t="s">
        <v>18</v>
      </c>
      <c r="G4" s="13" t="s">
        <v>16</v>
      </c>
      <c r="H4" s="46"/>
      <c r="I4" s="46"/>
      <c r="J4" s="46"/>
      <c r="K4" s="46"/>
      <c r="N4" s="27" t="s">
        <v>24</v>
      </c>
    </row>
    <row r="5" spans="2:14" ht="19.5" customHeight="1" thickTop="1" x14ac:dyDescent="0.25">
      <c r="B5" s="11">
        <v>1</v>
      </c>
      <c r="C5" s="11" t="s">
        <v>8</v>
      </c>
      <c r="D5" s="12">
        <v>6198</v>
      </c>
      <c r="E5" s="12">
        <v>176</v>
      </c>
      <c r="F5" s="12"/>
      <c r="G5" s="12"/>
      <c r="H5" s="14">
        <f t="shared" ref="H5:H11" si="0">IF(AND(D5="",E5="",F5="",G5=""),"",SUM(D5,E5,F5,G5))</f>
        <v>6374</v>
      </c>
      <c r="I5" s="15">
        <f>IF(AND(D5="",H5=""),"",IF(SUM(D5)=0,0,D5/H5*100))</f>
        <v>97.238782554126132</v>
      </c>
      <c r="J5" s="53" t="str">
        <f>IF(OR(SUM(G35)=0,SUM(E35)=0,COUNT(E5:G11)&lt;&gt;21),"",ROUND(G35/E35,0)&amp;" Tahun")</f>
        <v/>
      </c>
      <c r="K5" s="53" t="str">
        <f>IF(OR(SUM(I42)=0,COUNT(E5:G11)&lt;&gt;21),"",ROUND(I44+(I45*(I42-I46)/I47),0)&amp;" Tahun")</f>
        <v/>
      </c>
      <c r="N5" s="27" t="s">
        <v>25</v>
      </c>
    </row>
    <row r="6" spans="2:14" ht="19.5" customHeight="1" x14ac:dyDescent="0.25">
      <c r="B6" s="11">
        <v>2</v>
      </c>
      <c r="C6" s="11" t="s">
        <v>9</v>
      </c>
      <c r="D6" s="12">
        <v>4770</v>
      </c>
      <c r="E6" s="12">
        <v>1374</v>
      </c>
      <c r="F6" s="12"/>
      <c r="G6" s="12"/>
      <c r="H6" s="14">
        <f t="shared" si="0"/>
        <v>6144</v>
      </c>
      <c r="I6" s="15">
        <f t="shared" ref="I6:I12" si="1">IF(AND(D6="",H6=""),"",IF(SUM(D6)=0,0,D6/H6*100))</f>
        <v>77.63671875</v>
      </c>
      <c r="J6" s="54"/>
      <c r="K6" s="54"/>
      <c r="N6" s="27" t="s">
        <v>28</v>
      </c>
    </row>
    <row r="7" spans="2:14" ht="19.5" customHeight="1" x14ac:dyDescent="0.25">
      <c r="B7" s="11">
        <v>3</v>
      </c>
      <c r="C7" s="11" t="s">
        <v>10</v>
      </c>
      <c r="D7" s="12">
        <v>2378</v>
      </c>
      <c r="E7" s="12">
        <v>3322</v>
      </c>
      <c r="F7" s="12"/>
      <c r="G7" s="12"/>
      <c r="H7" s="14">
        <f t="shared" si="0"/>
        <v>5700</v>
      </c>
      <c r="I7" s="15">
        <f t="shared" si="1"/>
        <v>41.719298245614034</v>
      </c>
      <c r="J7" s="54"/>
      <c r="K7" s="54"/>
      <c r="N7" s="27" t="s">
        <v>29</v>
      </c>
    </row>
    <row r="8" spans="2:14" ht="19.5" customHeight="1" x14ac:dyDescent="0.25">
      <c r="B8" s="11">
        <v>4</v>
      </c>
      <c r="C8" s="11" t="s">
        <v>11</v>
      </c>
      <c r="D8" s="12">
        <v>1157</v>
      </c>
      <c r="E8" s="12">
        <v>4473</v>
      </c>
      <c r="F8" s="12"/>
      <c r="G8" s="12"/>
      <c r="H8" s="14">
        <f t="shared" si="0"/>
        <v>5630</v>
      </c>
      <c r="I8" s="15">
        <f t="shared" si="1"/>
        <v>20.550621669626999</v>
      </c>
      <c r="J8" s="54"/>
      <c r="K8" s="54"/>
      <c r="N8" s="27" t="s">
        <v>26</v>
      </c>
    </row>
    <row r="9" spans="2:14" ht="19.5" customHeight="1" x14ac:dyDescent="0.25">
      <c r="B9" s="11">
        <v>5</v>
      </c>
      <c r="C9" s="11" t="s">
        <v>12</v>
      </c>
      <c r="D9" s="12">
        <v>920</v>
      </c>
      <c r="E9" s="12">
        <v>5007</v>
      </c>
      <c r="F9" s="12"/>
      <c r="G9" s="12"/>
      <c r="H9" s="14">
        <f t="shared" si="0"/>
        <v>5927</v>
      </c>
      <c r="I9" s="15">
        <f t="shared" si="1"/>
        <v>15.522186603678085</v>
      </c>
      <c r="J9" s="54"/>
      <c r="K9" s="54"/>
      <c r="N9" s="27" t="s">
        <v>27</v>
      </c>
    </row>
    <row r="10" spans="2:14" ht="19.5" customHeight="1" x14ac:dyDescent="0.25">
      <c r="B10" s="11">
        <v>6</v>
      </c>
      <c r="C10" s="11" t="s">
        <v>13</v>
      </c>
      <c r="D10" s="12">
        <v>1018</v>
      </c>
      <c r="E10" s="12">
        <v>4888</v>
      </c>
      <c r="F10" s="12"/>
      <c r="G10" s="12"/>
      <c r="H10" s="14">
        <f t="shared" si="0"/>
        <v>5906</v>
      </c>
      <c r="I10" s="15">
        <f t="shared" si="1"/>
        <v>17.236708432102947</v>
      </c>
      <c r="J10" s="54"/>
      <c r="K10" s="54"/>
      <c r="N10" s="27" t="str">
        <f>IF(OR(COUNT(D5:G11)&lt;&gt;28,SUM(I5:I11)/7=I12),"",ROUND(VALUE(LEFT(C5,2))+(1/(I5-I11)*((5*SUM(I5:I11))-((VALUE(RIGHT(C11,2))-VALUE(LEFT(C5,2)))*I11))),0)&amp;" Tahun")</f>
        <v/>
      </c>
    </row>
    <row r="11" spans="2:14" ht="19.5" customHeight="1" x14ac:dyDescent="0.25">
      <c r="B11" s="11">
        <v>7</v>
      </c>
      <c r="C11" s="11" t="s">
        <v>14</v>
      </c>
      <c r="D11" s="12">
        <v>942</v>
      </c>
      <c r="E11" s="12">
        <v>4282</v>
      </c>
      <c r="F11" s="12"/>
      <c r="G11" s="12"/>
      <c r="H11" s="14">
        <f t="shared" si="0"/>
        <v>5224</v>
      </c>
      <c r="I11" s="15">
        <f t="shared" si="1"/>
        <v>18.032159264931089</v>
      </c>
      <c r="J11" s="55"/>
      <c r="K11" s="55"/>
      <c r="N11" s="21"/>
    </row>
    <row r="12" spans="2:14" ht="24" customHeight="1" thickBot="1" x14ac:dyDescent="0.3">
      <c r="B12" s="9" t="s">
        <v>2</v>
      </c>
      <c r="C12" s="10" t="s">
        <v>0</v>
      </c>
      <c r="D12" s="16">
        <f>IF(SUM(D5:D11)=0,0,SUM(D5:D11))</f>
        <v>17383</v>
      </c>
      <c r="E12" s="16">
        <f t="shared" ref="E12:H12" si="2">IF(SUM(E5:E11)=0,0,SUM(E5:E11))</f>
        <v>23522</v>
      </c>
      <c r="F12" s="16">
        <f t="shared" si="2"/>
        <v>0</v>
      </c>
      <c r="G12" s="16">
        <f t="shared" si="2"/>
        <v>0</v>
      </c>
      <c r="H12" s="16">
        <f t="shared" si="2"/>
        <v>40905</v>
      </c>
      <c r="I12" s="17">
        <f t="shared" si="1"/>
        <v>42.496027380515827</v>
      </c>
      <c r="J12" s="43">
        <f>IF(OR(SUM(G35)=0,SUM(E35)=0,COUNT(E5:G11)&lt;&gt;21),0,ROUND(G35/E35,0)&amp;" Tahun")</f>
        <v>0</v>
      </c>
      <c r="K12" s="43">
        <f>IF(OR(SUM(I42)=0,COUNT(E5:G11)&lt;&gt;21),0,ROUND(I44+(I45*(I42-I46)/I47),0)&amp;" Tahun")</f>
        <v>0</v>
      </c>
    </row>
    <row r="13" spans="2:14" ht="20.25" customHeight="1" x14ac:dyDescent="0.25">
      <c r="B13" s="3"/>
      <c r="C13" s="4" t="s">
        <v>49</v>
      </c>
      <c r="D13" s="5"/>
      <c r="E13" s="5"/>
      <c r="F13" s="5"/>
      <c r="G13" s="5"/>
      <c r="H13" s="37" t="str">
        <f t="shared" ref="H13:H16" si="3">IF(AND(D13="",E13="",F13="",G13=""),"",SUM(D13,E13,F13,G13))</f>
        <v/>
      </c>
      <c r="I13" s="38" t="str">
        <f t="shared" ref="I13:I16" si="4">IF(AND(D13="",H13=""),"",IF(SUM(D13)=0,0,D13/H13*100))</f>
        <v/>
      </c>
      <c r="J13" s="41"/>
      <c r="K13" s="41"/>
    </row>
    <row r="14" spans="2:14" ht="20.25" customHeight="1" x14ac:dyDescent="0.25">
      <c r="B14" s="3"/>
      <c r="C14" s="4" t="s">
        <v>22</v>
      </c>
      <c r="D14" s="5"/>
      <c r="E14" s="5"/>
      <c r="F14" s="5"/>
      <c r="G14" s="5"/>
      <c r="H14" s="37" t="str">
        <f t="shared" si="3"/>
        <v/>
      </c>
      <c r="I14" s="38" t="str">
        <f t="shared" si="4"/>
        <v/>
      </c>
      <c r="J14" s="41"/>
      <c r="K14" s="41"/>
    </row>
    <row r="15" spans="2:14" ht="20.25" customHeight="1" x14ac:dyDescent="0.25">
      <c r="B15" s="3"/>
      <c r="C15" s="4" t="s">
        <v>5</v>
      </c>
      <c r="D15" s="5"/>
      <c r="E15" s="5"/>
      <c r="F15" s="5"/>
      <c r="G15" s="5"/>
      <c r="H15" s="37" t="str">
        <f t="shared" si="3"/>
        <v/>
      </c>
      <c r="I15" s="38" t="str">
        <f t="shared" si="4"/>
        <v/>
      </c>
      <c r="J15" s="41"/>
      <c r="K15" s="41"/>
    </row>
    <row r="16" spans="2:14" ht="20.25" customHeight="1" thickBot="1" x14ac:dyDescent="0.3">
      <c r="B16" s="6"/>
      <c r="C16" s="7" t="s">
        <v>4</v>
      </c>
      <c r="D16" s="8"/>
      <c r="E16" s="8"/>
      <c r="F16" s="8"/>
      <c r="G16" s="8"/>
      <c r="H16" s="39" t="str">
        <f t="shared" si="3"/>
        <v/>
      </c>
      <c r="I16" s="40" t="str">
        <f t="shared" si="4"/>
        <v/>
      </c>
      <c r="J16" s="42"/>
      <c r="K16" s="42"/>
    </row>
    <row r="17" spans="2:11" ht="13.5" thickTop="1" x14ac:dyDescent="0.25">
      <c r="B17" s="44" t="s">
        <v>50</v>
      </c>
      <c r="C17" s="44"/>
      <c r="D17" s="44"/>
      <c r="E17" s="44"/>
      <c r="F17" s="44"/>
      <c r="G17" s="44"/>
      <c r="H17" s="44"/>
      <c r="I17" s="44"/>
    </row>
    <row r="21" spans="2:11" x14ac:dyDescent="0.25">
      <c r="D21" s="19"/>
      <c r="E21" s="19"/>
      <c r="G21" s="19"/>
    </row>
    <row r="22" spans="2:11" x14ac:dyDescent="0.25">
      <c r="D22" s="19"/>
      <c r="E22" s="19"/>
    </row>
    <row r="23" spans="2:11" x14ac:dyDescent="0.25">
      <c r="D23" s="19"/>
      <c r="E23" s="19"/>
    </row>
    <row r="24" spans="2:11" x14ac:dyDescent="0.25">
      <c r="D24" s="19"/>
      <c r="E24" s="19"/>
      <c r="G24" s="19"/>
    </row>
    <row r="25" spans="2:11" x14ac:dyDescent="0.25">
      <c r="D25" s="19"/>
      <c r="E25" s="19"/>
    </row>
    <row r="27" spans="2:11" ht="13.5" hidden="1" thickBot="1" x14ac:dyDescent="0.3">
      <c r="C27" s="24"/>
      <c r="D27" s="23" t="s">
        <v>34</v>
      </c>
      <c r="E27" s="24" t="s">
        <v>31</v>
      </c>
      <c r="F27" s="24" t="s">
        <v>30</v>
      </c>
      <c r="G27" s="24" t="s">
        <v>32</v>
      </c>
      <c r="H27" s="24" t="s">
        <v>33</v>
      </c>
      <c r="I27" s="22"/>
      <c r="J27" s="20"/>
      <c r="K27" s="20"/>
    </row>
    <row r="28" spans="2:11" ht="13.5" hidden="1" thickTop="1" x14ac:dyDescent="0.25">
      <c r="C28" s="25" t="str">
        <f>C5</f>
        <v>15 - 19</v>
      </c>
      <c r="D28" s="25">
        <f>VALUE(LEFT(C28,2))</f>
        <v>15</v>
      </c>
      <c r="E28" s="26">
        <f t="shared" ref="E28:E34" si="5">SUM(E5:G5)</f>
        <v>176</v>
      </c>
      <c r="F28" s="25">
        <f t="shared" ref="F28:F34" si="6">(VALUE(LEFT(C28,2))+VALUE(RIGHT(C28,2)))/2</f>
        <v>17</v>
      </c>
      <c r="G28" s="25">
        <f>E28*F28</f>
        <v>2992</v>
      </c>
      <c r="H28" s="26"/>
      <c r="I28" s="22"/>
      <c r="J28" s="20"/>
      <c r="K28" s="20"/>
    </row>
    <row r="29" spans="2:11" hidden="1" x14ac:dyDescent="0.25">
      <c r="C29" s="25" t="str">
        <f t="shared" ref="C29:C34" si="7">C6</f>
        <v>20 - 24</v>
      </c>
      <c r="D29" s="25">
        <f t="shared" ref="D29:D34" si="8">VALUE(LEFT(C29,2))</f>
        <v>20</v>
      </c>
      <c r="E29" s="26">
        <f t="shared" si="5"/>
        <v>1374</v>
      </c>
      <c r="F29" s="25">
        <f t="shared" si="6"/>
        <v>22</v>
      </c>
      <c r="G29" s="25">
        <f t="shared" ref="G29:G34" si="9">E29*F29</f>
        <v>30228</v>
      </c>
      <c r="H29" s="26"/>
      <c r="I29" s="22"/>
      <c r="J29" s="20"/>
      <c r="K29" s="20"/>
    </row>
    <row r="30" spans="2:11" hidden="1" x14ac:dyDescent="0.25">
      <c r="C30" s="25" t="str">
        <f t="shared" si="7"/>
        <v>25 - 29</v>
      </c>
      <c r="D30" s="25">
        <f t="shared" si="8"/>
        <v>25</v>
      </c>
      <c r="E30" s="26">
        <f t="shared" si="5"/>
        <v>3322</v>
      </c>
      <c r="F30" s="25">
        <f t="shared" si="6"/>
        <v>27</v>
      </c>
      <c r="G30" s="25">
        <f t="shared" si="9"/>
        <v>89694</v>
      </c>
      <c r="H30" s="26">
        <f t="shared" ref="H30:H34" si="10">SUM(H29)+SUM(E30)</f>
        <v>3322</v>
      </c>
      <c r="I30" s="22"/>
      <c r="J30" s="20"/>
      <c r="K30" s="20"/>
    </row>
    <row r="31" spans="2:11" hidden="1" x14ac:dyDescent="0.25">
      <c r="C31" s="25" t="str">
        <f t="shared" si="7"/>
        <v>30 - 34</v>
      </c>
      <c r="D31" s="25">
        <f t="shared" si="8"/>
        <v>30</v>
      </c>
      <c r="E31" s="26">
        <f t="shared" si="5"/>
        <v>4473</v>
      </c>
      <c r="F31" s="25">
        <f t="shared" si="6"/>
        <v>32</v>
      </c>
      <c r="G31" s="25">
        <f t="shared" si="9"/>
        <v>143136</v>
      </c>
      <c r="H31" s="26">
        <f t="shared" si="10"/>
        <v>7795</v>
      </c>
      <c r="I31" s="22"/>
      <c r="J31" s="20"/>
      <c r="K31" s="20"/>
    </row>
    <row r="32" spans="2:11" hidden="1" x14ac:dyDescent="0.25">
      <c r="C32" s="25" t="str">
        <f t="shared" si="7"/>
        <v>35 - 39</v>
      </c>
      <c r="D32" s="25">
        <f t="shared" si="8"/>
        <v>35</v>
      </c>
      <c r="E32" s="26">
        <f t="shared" si="5"/>
        <v>5007</v>
      </c>
      <c r="F32" s="25">
        <f t="shared" si="6"/>
        <v>37</v>
      </c>
      <c r="G32" s="25">
        <f t="shared" si="9"/>
        <v>185259</v>
      </c>
      <c r="H32" s="26">
        <f t="shared" si="10"/>
        <v>12802</v>
      </c>
      <c r="I32" s="22"/>
      <c r="J32" s="20"/>
      <c r="K32" s="20"/>
    </row>
    <row r="33" spans="3:11" hidden="1" x14ac:dyDescent="0.25">
      <c r="C33" s="25" t="str">
        <f t="shared" si="7"/>
        <v>40 - 44</v>
      </c>
      <c r="D33" s="25">
        <f t="shared" si="8"/>
        <v>40</v>
      </c>
      <c r="E33" s="26">
        <f t="shared" si="5"/>
        <v>4888</v>
      </c>
      <c r="F33" s="25">
        <f t="shared" si="6"/>
        <v>42</v>
      </c>
      <c r="G33" s="25">
        <f t="shared" si="9"/>
        <v>205296</v>
      </c>
      <c r="H33" s="26">
        <f t="shared" si="10"/>
        <v>17690</v>
      </c>
      <c r="I33" s="22"/>
      <c r="J33" s="20"/>
      <c r="K33" s="20"/>
    </row>
    <row r="34" spans="3:11" hidden="1" x14ac:dyDescent="0.25">
      <c r="C34" s="25" t="str">
        <f t="shared" si="7"/>
        <v>45 - 49</v>
      </c>
      <c r="D34" s="25">
        <f t="shared" si="8"/>
        <v>45</v>
      </c>
      <c r="E34" s="26">
        <f t="shared" si="5"/>
        <v>4282</v>
      </c>
      <c r="F34" s="25">
        <f t="shared" si="6"/>
        <v>47</v>
      </c>
      <c r="G34" s="25">
        <f t="shared" si="9"/>
        <v>201254</v>
      </c>
      <c r="H34" s="26">
        <f t="shared" si="10"/>
        <v>21972</v>
      </c>
      <c r="I34" s="22"/>
      <c r="J34" s="20"/>
      <c r="K34" s="20"/>
    </row>
    <row r="35" spans="3:11" hidden="1" x14ac:dyDescent="0.25">
      <c r="C35" s="34" t="s">
        <v>46</v>
      </c>
      <c r="D35" s="31"/>
      <c r="E35" s="32">
        <f>SUM(E28:E34)</f>
        <v>23522</v>
      </c>
      <c r="F35" s="31"/>
      <c r="G35" s="31">
        <f>SUM(G28:G34)</f>
        <v>857859</v>
      </c>
      <c r="H35" s="31"/>
      <c r="I35" s="27"/>
    </row>
    <row r="36" spans="3:11" ht="13.5" hidden="1" thickBot="1" x14ac:dyDescent="0.3">
      <c r="C36" s="33" t="s">
        <v>47</v>
      </c>
      <c r="D36" s="35"/>
      <c r="E36" s="35">
        <f>SUM(E30:E34)</f>
        <v>21972</v>
      </c>
      <c r="F36" s="23"/>
      <c r="G36" s="35">
        <f>SUM(G30:G34)</f>
        <v>824639</v>
      </c>
      <c r="H36" s="23"/>
      <c r="I36" s="27"/>
    </row>
    <row r="37" spans="3:11" ht="13.5" hidden="1" thickTop="1" x14ac:dyDescent="0.25">
      <c r="C37" s="27" t="s">
        <v>35</v>
      </c>
      <c r="D37" s="28">
        <f>IF(OR(SUM(G35)=0,SUM(E35)=0),"",G35/E35)</f>
        <v>36.470495706147439</v>
      </c>
      <c r="E37" s="27"/>
      <c r="F37" s="27"/>
      <c r="G37" s="36">
        <f>G36/E36</f>
        <v>37.531358092117237</v>
      </c>
      <c r="H37" s="27"/>
      <c r="I37" s="27"/>
    </row>
    <row r="38" spans="3:11" hidden="1" x14ac:dyDescent="0.25">
      <c r="C38" s="27"/>
      <c r="D38" s="27"/>
      <c r="E38" s="27"/>
      <c r="F38" s="27"/>
      <c r="G38" s="27"/>
      <c r="H38" s="27"/>
      <c r="I38" s="27"/>
    </row>
    <row r="39" spans="3:11" hidden="1" x14ac:dyDescent="0.25">
      <c r="C39" s="27" t="s">
        <v>36</v>
      </c>
      <c r="D39" s="27"/>
      <c r="E39" s="27"/>
      <c r="F39" s="27"/>
      <c r="G39" s="27"/>
      <c r="H39" s="27"/>
      <c r="I39" s="27"/>
    </row>
    <row r="40" spans="3:11" hidden="1" x14ac:dyDescent="0.25">
      <c r="C40" s="27"/>
      <c r="D40" s="27" t="s">
        <v>41</v>
      </c>
      <c r="E40" s="27"/>
      <c r="F40" s="27"/>
      <c r="G40" s="27"/>
      <c r="H40" s="27"/>
      <c r="I40" s="27"/>
    </row>
    <row r="41" spans="3:11" hidden="1" x14ac:dyDescent="0.25">
      <c r="C41" s="27" t="s">
        <v>40</v>
      </c>
      <c r="D41" s="27"/>
      <c r="E41" s="27"/>
      <c r="F41" s="27"/>
      <c r="G41" s="27"/>
      <c r="H41" s="27"/>
      <c r="I41" s="29">
        <f>IF(SUM(E36)=0,"",SUM(E36))</f>
        <v>21972</v>
      </c>
    </row>
    <row r="42" spans="3:11" hidden="1" x14ac:dyDescent="0.25">
      <c r="C42" s="27" t="s">
        <v>44</v>
      </c>
      <c r="D42" s="27"/>
      <c r="E42" s="27"/>
      <c r="F42" s="27"/>
      <c r="G42" s="27"/>
      <c r="H42" s="27"/>
      <c r="I42" s="29">
        <f>IF(SUM(I41)=0,"",I41/2)</f>
        <v>10986</v>
      </c>
    </row>
    <row r="43" spans="3:11" hidden="1" x14ac:dyDescent="0.25">
      <c r="C43" s="27" t="s">
        <v>37</v>
      </c>
      <c r="D43" s="27"/>
      <c r="E43" s="27"/>
      <c r="F43" s="27"/>
      <c r="G43" s="27"/>
      <c r="H43" s="27"/>
      <c r="I43" s="29" t="str">
        <f>IF(SUM(I42)=0,"",IF(SUM(I42)&lt;=H28,C28,IF(SUM(I42)&lt;=H29,C29,IF(SUM(I42)&lt;=H30,C30,IF(SUM(I42)&lt;=H31,C31,IF(SUM(I42)&lt;=H32,C32,IF(SUM(I42)&lt;=H33,C33,IF(SUM(I42)&lt;=H34,C34,"ERROR"))))))))</f>
        <v>35 - 39</v>
      </c>
    </row>
    <row r="44" spans="3:11" hidden="1" x14ac:dyDescent="0.25">
      <c r="C44" s="27" t="s">
        <v>38</v>
      </c>
      <c r="D44" s="27"/>
      <c r="E44" s="27"/>
      <c r="F44" s="27"/>
      <c r="G44" s="27"/>
      <c r="H44" s="27"/>
      <c r="I44" s="30">
        <f>IF(SUM(I41)=0,"",VALUE(LEFT(I43,2))-0.5)</f>
        <v>34.5</v>
      </c>
    </row>
    <row r="45" spans="3:11" hidden="1" x14ac:dyDescent="0.25">
      <c r="C45" s="27" t="s">
        <v>39</v>
      </c>
      <c r="D45" s="27"/>
      <c r="E45" s="27"/>
      <c r="F45" s="27"/>
      <c r="G45" s="27"/>
      <c r="H45" s="27"/>
      <c r="I45" s="29">
        <f>IF(SUM(I41)=0,"",(VALUE(RIGHT(I43,2))-VALUE(LEFT(I43,2)))+1)</f>
        <v>5</v>
      </c>
    </row>
    <row r="46" spans="3:11" hidden="1" x14ac:dyDescent="0.25">
      <c r="C46" s="27" t="s">
        <v>42</v>
      </c>
      <c r="D46" s="27"/>
      <c r="E46" s="27"/>
      <c r="F46" s="27"/>
      <c r="G46" s="27"/>
      <c r="H46" s="27"/>
      <c r="I46" s="29">
        <f>IF(SUM(I41)=0,"",VLOOKUP((VALUE(LEFT(I43,2))-I45),D28:H34,5))</f>
        <v>7795</v>
      </c>
      <c r="J46" s="19"/>
    </row>
    <row r="47" spans="3:11" hidden="1" x14ac:dyDescent="0.25">
      <c r="C47" s="27" t="s">
        <v>43</v>
      </c>
      <c r="D47" s="27"/>
      <c r="E47" s="27"/>
      <c r="F47" s="27"/>
      <c r="G47" s="27"/>
      <c r="H47" s="27"/>
      <c r="I47" s="29">
        <f>IF(SUM(I41)=0,"",VLOOKUP(VALUE(LEFT(I43,2)),D28:H34,2))</f>
        <v>5007</v>
      </c>
    </row>
  </sheetData>
  <sheetProtection password="C653" sheet="1" objects="1" scenarios="1" formatCells="0"/>
  <mergeCells count="11">
    <mergeCell ref="B17:I17"/>
    <mergeCell ref="I3:I4"/>
    <mergeCell ref="J3:J4"/>
    <mergeCell ref="K3:K4"/>
    <mergeCell ref="B1:K1"/>
    <mergeCell ref="D3:G3"/>
    <mergeCell ref="H3:H4"/>
    <mergeCell ref="B3:B4"/>
    <mergeCell ref="C3:C4"/>
    <mergeCell ref="J5:J11"/>
    <mergeCell ref="K5:K1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Perempuan usia 15-49</vt:lpstr>
      <vt:lpstr>d</vt:lpstr>
      <vt:lpstr>'Perempuan usia 15-49'!Print_Area</vt:lpstr>
      <vt:lpstr>proporsi_umur_besar</vt:lpstr>
      <vt:lpstr>proporsi_umur_kecil</vt:lpstr>
      <vt:lpstr>total_proporsi</vt:lpstr>
      <vt:lpstr>umur_besar</vt:lpstr>
      <vt:lpstr>umur_kecil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2024-04-02T03:40:25Z</dcterms:modified>
</cp:coreProperties>
</file>