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Akses dan Mutu" sheetId="19" r:id="rId1"/>
  </sheets>
  <definedNames>
    <definedName name="_xlnm.Print_Area" localSheetId="0">'Akses dan Mutu'!$A$1:$M$17</definedName>
  </definedNames>
  <calcPr calcId="144525"/>
</workbook>
</file>

<file path=xl/calcChain.xml><?xml version="1.0" encoding="utf-8"?>
<calcChain xmlns="http://schemas.openxmlformats.org/spreadsheetml/2006/main">
  <c r="J12" i="19" l="1"/>
  <c r="I12" i="19"/>
  <c r="J11" i="19"/>
  <c r="I11" i="19"/>
  <c r="K11" i="19" s="1"/>
  <c r="M11" i="19" s="1"/>
  <c r="J10" i="19"/>
  <c r="I10" i="19"/>
  <c r="K12" i="19"/>
  <c r="K10" i="19"/>
  <c r="H14" i="19"/>
  <c r="H13" i="19"/>
  <c r="H12" i="19"/>
  <c r="H11" i="19"/>
  <c r="H10" i="19"/>
  <c r="E14" i="19"/>
  <c r="E13" i="19"/>
  <c r="E12" i="19"/>
  <c r="E11" i="19"/>
  <c r="E10" i="19"/>
  <c r="M10" i="19" l="1"/>
  <c r="M14" i="19"/>
  <c r="M13" i="19"/>
  <c r="M12" i="19"/>
  <c r="H8" i="19" l="1"/>
  <c r="H7" i="19"/>
  <c r="H6" i="19"/>
  <c r="H5" i="19"/>
  <c r="H4" i="19"/>
  <c r="E8" i="19"/>
  <c r="E7" i="19"/>
  <c r="E6" i="19"/>
  <c r="E5" i="19"/>
  <c r="E4" i="19"/>
  <c r="J8" i="19"/>
  <c r="I8" i="19"/>
  <c r="J7" i="19"/>
  <c r="I7" i="19"/>
  <c r="K7" i="19" s="1"/>
  <c r="M7" i="19" s="1"/>
  <c r="J6" i="19"/>
  <c r="I6" i="19"/>
  <c r="J5" i="19"/>
  <c r="I5" i="19"/>
  <c r="K5" i="19" s="1"/>
  <c r="M5" i="19" s="1"/>
  <c r="J4" i="19"/>
  <c r="I4" i="19"/>
  <c r="J14" i="19"/>
  <c r="I14" i="19"/>
  <c r="K14" i="19" s="1"/>
  <c r="J13" i="19"/>
  <c r="I13" i="19"/>
  <c r="K13" i="19" s="1"/>
  <c r="G9" i="19"/>
  <c r="F9" i="19"/>
  <c r="D9" i="19"/>
  <c r="C9" i="19"/>
  <c r="K4" i="19" l="1"/>
  <c r="M4" i="19" s="1"/>
  <c r="K8" i="19"/>
  <c r="M8" i="19" s="1"/>
  <c r="K6" i="19"/>
  <c r="M6" i="19" s="1"/>
  <c r="H9" i="19" l="1"/>
  <c r="E9" i="19" l="1"/>
  <c r="J9" i="19"/>
  <c r="I9" i="19"/>
  <c r="K9" i="19" l="1"/>
  <c r="M9" i="19" s="1"/>
</calcChain>
</file>

<file path=xl/sharedStrings.xml><?xml version="1.0" encoding="utf-8"?>
<sst xmlns="http://schemas.openxmlformats.org/spreadsheetml/2006/main" count="42" uniqueCount="29">
  <si>
    <t>Catatan: Puskesmas non rawat inap hanya melayani kunjungan rawat jalan</t>
  </si>
  <si>
    <t>TOTAL KUNJUNGAN</t>
  </si>
  <si>
    <t>RAWAT JALAN LAKI-LAKI</t>
  </si>
  <si>
    <t>RAWAT JALAN PEREMPUAN</t>
  </si>
  <si>
    <t>JUMLAH RAWAT JALAN</t>
  </si>
  <si>
    <t>RAWAT INAP LAKI-LAKI</t>
  </si>
  <si>
    <t>RAWAT INAP PEREMPUAN</t>
  </si>
  <si>
    <t>JUMLAH RAWAT INAP</t>
  </si>
  <si>
    <t>KODE WILAYAH</t>
  </si>
  <si>
    <t>NAMA WILAYAH</t>
  </si>
  <si>
    <t>RASANAE BARAT</t>
  </si>
  <si>
    <t>RASANAE TIMUR</t>
  </si>
  <si>
    <t>ASAKOTA</t>
  </si>
  <si>
    <t>RABA</t>
  </si>
  <si>
    <t>MPUNDA</t>
  </si>
  <si>
    <t>JUMLAH KUNJUNGAN LAKI-LAKI</t>
  </si>
  <si>
    <t>JUMLAH KUNJUNGAN PEREMPUAN</t>
  </si>
  <si>
    <t>KOTA BIMA</t>
  </si>
  <si>
    <t>SATUAN</t>
  </si>
  <si>
    <t>Pasien</t>
  </si>
  <si>
    <t>KOTA BIMA 2018</t>
  </si>
  <si>
    <t>KOTA BIMA 2019</t>
  </si>
  <si>
    <t>KOTA BIMA 2020</t>
  </si>
  <si>
    <t>-</t>
  </si>
  <si>
    <t>KOTA BIMA 2021</t>
  </si>
  <si>
    <t>CAKUPAN KUNJUNGAN PASIEN (%)</t>
  </si>
  <si>
    <t>KOTA BIMA 2022</t>
  </si>
  <si>
    <t xml:space="preserve">Cakupan Kunjungan Pasien di Fasyankes Tingkat Pertama (Puskesmas) di Kota Bima Tahun 2023, menurut Jenis Perawatan di rinci per Kecamatan </t>
  </si>
  <si>
    <t>Sumber: Bidang Yankes &amp; SDMK Dinkes Kota Bima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</si>
</sst>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#,##0.00\ ;&quot; (&quot;#,##0.00\);&quot; -&quot;#\ ;@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7" applyNumberFormat="1" applyFont="1" applyFill="1" applyBorder="1" applyAlignment="1" applyProtection="1">
      <alignment horizontal="center" vertical="center"/>
      <protection locked="0"/>
    </xf>
    <xf numFmtId="3" fontId="7" fillId="2" borderId="2" xfId="7" applyNumberFormat="1" applyFont="1" applyFill="1" applyBorder="1" applyAlignment="1" applyProtection="1">
      <alignment horizontal="center" vertical="center"/>
    </xf>
    <xf numFmtId="3" fontId="8" fillId="0" borderId="0" xfId="7" applyNumberFormat="1" applyFont="1" applyFill="1" applyBorder="1" applyAlignment="1" applyProtection="1">
      <alignment horizontal="center" vertical="center"/>
    </xf>
    <xf numFmtId="3" fontId="8" fillId="0" borderId="4" xfId="7" applyNumberFormat="1" applyFont="1" applyFill="1" applyBorder="1" applyAlignment="1" applyProtection="1">
      <alignment horizontal="center" vertical="center"/>
      <protection locked="0"/>
    </xf>
    <xf numFmtId="3" fontId="7" fillId="2" borderId="3" xfId="7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vertical="top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3" fontId="8" fillId="0" borderId="7" xfId="7" applyNumberFormat="1" applyFont="1" applyFill="1" applyBorder="1" applyAlignment="1" applyProtection="1">
      <alignment horizontal="center" vertical="center"/>
    </xf>
    <xf numFmtId="3" fontId="7" fillId="2" borderId="5" xfId="7" applyNumberFormat="1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/>
    </xf>
    <xf numFmtId="3" fontId="8" fillId="0" borderId="4" xfId="7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9" xfId="0" applyFont="1" applyFill="1" applyBorder="1" applyAlignment="1">
      <alignment vertical="top"/>
    </xf>
    <xf numFmtId="0" fontId="10" fillId="0" borderId="9" xfId="0" applyFont="1" applyFill="1" applyBorder="1" applyAlignment="1">
      <alignment vertical="top"/>
    </xf>
    <xf numFmtId="0" fontId="7" fillId="2" borderId="6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/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3" fontId="8" fillId="0" borderId="12" xfId="7" applyNumberFormat="1" applyFont="1" applyFill="1" applyBorder="1" applyAlignment="1" applyProtection="1">
      <alignment horizontal="center" vertical="center"/>
    </xf>
    <xf numFmtId="3" fontId="8" fillId="0" borderId="10" xfId="7" applyNumberFormat="1" applyFont="1" applyFill="1" applyBorder="1" applyAlignment="1" applyProtection="1">
      <alignment horizontal="center" vertical="center"/>
    </xf>
    <xf numFmtId="3" fontId="8" fillId="0" borderId="13" xfId="7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/>
    </xf>
    <xf numFmtId="3" fontId="8" fillId="0" borderId="16" xfId="7" applyNumberFormat="1" applyFont="1" applyFill="1" applyBorder="1" applyAlignment="1" applyProtection="1">
      <alignment horizontal="center" vertical="center"/>
    </xf>
    <xf numFmtId="3" fontId="8" fillId="0" borderId="14" xfId="7" applyNumberFormat="1" applyFont="1" applyFill="1" applyBorder="1" applyAlignment="1" applyProtection="1">
      <alignment horizontal="center" vertical="center"/>
    </xf>
    <xf numFmtId="3" fontId="8" fillId="0" borderId="17" xfId="7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vertical="center"/>
    </xf>
    <xf numFmtId="3" fontId="8" fillId="0" borderId="20" xfId="7" applyNumberFormat="1" applyFont="1" applyFill="1" applyBorder="1" applyAlignment="1" applyProtection="1">
      <alignment horizontal="center" vertical="center"/>
    </xf>
    <xf numFmtId="3" fontId="8" fillId="0" borderId="18" xfId="7" applyNumberFormat="1" applyFont="1" applyFill="1" applyBorder="1" applyAlignment="1" applyProtection="1">
      <alignment horizontal="center" vertical="center"/>
    </xf>
    <xf numFmtId="3" fontId="8" fillId="0" borderId="21" xfId="7" applyNumberFormat="1" applyFont="1" applyFill="1" applyBorder="1" applyAlignment="1" applyProtection="1">
      <alignment horizontal="center" vertical="center"/>
    </xf>
    <xf numFmtId="4" fontId="8" fillId="0" borderId="20" xfId="7" applyNumberFormat="1" applyFont="1" applyFill="1" applyBorder="1" applyAlignment="1" applyProtection="1">
      <alignment horizontal="center" vertical="center"/>
    </xf>
    <xf numFmtId="4" fontId="8" fillId="0" borderId="12" xfId="7" applyNumberFormat="1" applyFont="1" applyFill="1" applyBorder="1" applyAlignment="1" applyProtection="1">
      <alignment horizontal="center" vertical="center"/>
    </xf>
    <xf numFmtId="4" fontId="8" fillId="0" borderId="16" xfId="7" applyNumberFormat="1" applyFont="1" applyFill="1" applyBorder="1" applyAlignment="1" applyProtection="1">
      <alignment horizontal="center" vertical="center"/>
    </xf>
    <xf numFmtId="4" fontId="8" fillId="0" borderId="4" xfId="7" applyNumberFormat="1" applyFont="1" applyFill="1" applyBorder="1" applyAlignment="1" applyProtection="1">
      <alignment horizontal="center" vertical="center"/>
    </xf>
    <xf numFmtId="4" fontId="7" fillId="2" borderId="3" xfId="7" applyNumberFormat="1" applyFont="1" applyFill="1" applyBorder="1" applyAlignment="1" applyProtection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"/>
  <cols>
    <col min="1" max="1" width="9.140625" style="1" customWidth="1"/>
    <col min="2" max="2" width="17.42578125" style="1" customWidth="1"/>
    <col min="3" max="5" width="12.28515625" style="1" customWidth="1"/>
    <col min="6" max="8" width="11.28515625" style="1" customWidth="1"/>
    <col min="9" max="10" width="11.7109375" style="1" customWidth="1"/>
    <col min="11" max="11" width="10.85546875" style="1" customWidth="1"/>
    <col min="12" max="12" width="9.5703125" style="1" customWidth="1"/>
    <col min="13" max="13" width="10.7109375" style="1" customWidth="1"/>
    <col min="14" max="16384" width="9.140625" style="1"/>
  </cols>
  <sheetData>
    <row r="1" spans="1:13" ht="15" x14ac:dyDescent="0.2">
      <c r="A1" s="24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x14ac:dyDescent="0.2">
      <c r="A2" s="3"/>
      <c r="B2" s="3"/>
      <c r="C2" s="3"/>
      <c r="D2" s="3"/>
      <c r="E2" s="3"/>
      <c r="F2" s="3"/>
      <c r="G2" s="3"/>
      <c r="H2" s="3"/>
      <c r="I2" s="20"/>
      <c r="J2" s="20"/>
      <c r="K2" s="20"/>
    </row>
    <row r="3" spans="1:13" ht="39" customHeight="1" thickBot="1" x14ac:dyDescent="0.25">
      <c r="A3" s="11" t="s">
        <v>8</v>
      </c>
      <c r="B3" s="17" t="s">
        <v>9</v>
      </c>
      <c r="C3" s="14" t="s">
        <v>2</v>
      </c>
      <c r="D3" s="11" t="s">
        <v>3</v>
      </c>
      <c r="E3" s="12" t="s">
        <v>4</v>
      </c>
      <c r="F3" s="14" t="s">
        <v>5</v>
      </c>
      <c r="G3" s="11" t="s">
        <v>6</v>
      </c>
      <c r="H3" s="12" t="s">
        <v>7</v>
      </c>
      <c r="I3" s="11" t="s">
        <v>15</v>
      </c>
      <c r="J3" s="11" t="s">
        <v>16</v>
      </c>
      <c r="K3" s="14" t="s">
        <v>1</v>
      </c>
      <c r="L3" s="14" t="s">
        <v>18</v>
      </c>
      <c r="M3" s="14" t="s">
        <v>25</v>
      </c>
    </row>
    <row r="4" spans="1:13" ht="18.75" customHeight="1" thickTop="1" x14ac:dyDescent="0.2">
      <c r="A4" s="4">
        <v>527201</v>
      </c>
      <c r="B4" s="18" t="s">
        <v>10</v>
      </c>
      <c r="C4" s="8">
        <v>49776</v>
      </c>
      <c r="D4" s="5">
        <v>65729</v>
      </c>
      <c r="E4" s="15">
        <f>IF(COUNT(C4:D4)=0,"-",SUM(C4:D4))</f>
        <v>115505</v>
      </c>
      <c r="F4" s="8">
        <v>354</v>
      </c>
      <c r="G4" s="5">
        <v>570</v>
      </c>
      <c r="H4" s="15">
        <f t="shared" ref="H4:H8" si="0">IF(COUNT(F4:G4)=0,"-",SUM(F4:G4))</f>
        <v>924</v>
      </c>
      <c r="I4" s="7">
        <f t="shared" ref="I4:I8" si="1">IF(COUNT(C4,F4)=0,"-",SUM(C4,F4))</f>
        <v>50130</v>
      </c>
      <c r="J4" s="7">
        <f t="shared" ref="J4:J8" si="2">IF(COUNT(D4,G4)=0,"-",SUM(D4,G4))</f>
        <v>66299</v>
      </c>
      <c r="K4" s="19">
        <f t="shared" ref="K4:K8" si="3">IF(COUNT(I4:J4)=0,"-",SUM(I4:J4))</f>
        <v>116429</v>
      </c>
      <c r="L4" s="19" t="s">
        <v>19</v>
      </c>
      <c r="M4" s="44">
        <f>IF(COUNT(K4)=0,"-",ROUND(K4/30128*100,2))</f>
        <v>386.45</v>
      </c>
    </row>
    <row r="5" spans="1:13" ht="18.75" customHeight="1" x14ac:dyDescent="0.2">
      <c r="A5" s="4">
        <v>527202</v>
      </c>
      <c r="B5" s="18" t="s">
        <v>11</v>
      </c>
      <c r="C5" s="8">
        <v>16607</v>
      </c>
      <c r="D5" s="5">
        <v>25280</v>
      </c>
      <c r="E5" s="15">
        <f t="shared" ref="E5:E14" si="4">IF(COUNT(C5:D5)=0,"-",SUM(C5:D5))</f>
        <v>41887</v>
      </c>
      <c r="F5" s="8">
        <v>0</v>
      </c>
      <c r="G5" s="5">
        <v>0</v>
      </c>
      <c r="H5" s="15">
        <f t="shared" si="0"/>
        <v>0</v>
      </c>
      <c r="I5" s="7">
        <f t="shared" si="1"/>
        <v>16607</v>
      </c>
      <c r="J5" s="7">
        <f t="shared" si="2"/>
        <v>25280</v>
      </c>
      <c r="K5" s="19">
        <f t="shared" si="3"/>
        <v>41887</v>
      </c>
      <c r="L5" s="19" t="s">
        <v>19</v>
      </c>
      <c r="M5" s="44">
        <f>IF(COUNT(K5)=0,"-",ROUND(K5/19184*100,2))</f>
        <v>218.34</v>
      </c>
    </row>
    <row r="6" spans="1:13" ht="18.75" customHeight="1" x14ac:dyDescent="0.2">
      <c r="A6" s="4">
        <v>527203</v>
      </c>
      <c r="B6" s="18" t="s">
        <v>12</v>
      </c>
      <c r="C6" s="8">
        <v>39241</v>
      </c>
      <c r="D6" s="5">
        <v>47603</v>
      </c>
      <c r="E6" s="15">
        <f t="shared" si="4"/>
        <v>86844</v>
      </c>
      <c r="F6" s="8">
        <v>0</v>
      </c>
      <c r="G6" s="5">
        <v>0</v>
      </c>
      <c r="H6" s="15">
        <f t="shared" si="0"/>
        <v>0</v>
      </c>
      <c r="I6" s="7">
        <f t="shared" si="1"/>
        <v>39241</v>
      </c>
      <c r="J6" s="7">
        <f t="shared" si="2"/>
        <v>47603</v>
      </c>
      <c r="K6" s="19">
        <f t="shared" si="3"/>
        <v>86844</v>
      </c>
      <c r="L6" s="19" t="s">
        <v>19</v>
      </c>
      <c r="M6" s="44">
        <f>IF(COUNT(K6)=0,"-",ROUND(K6/35388*100,2))</f>
        <v>245.41</v>
      </c>
    </row>
    <row r="7" spans="1:13" ht="18.75" customHeight="1" x14ac:dyDescent="0.2">
      <c r="A7" s="4">
        <v>527204</v>
      </c>
      <c r="B7" s="18" t="s">
        <v>13</v>
      </c>
      <c r="C7" s="8">
        <v>11463</v>
      </c>
      <c r="D7" s="5">
        <v>20378</v>
      </c>
      <c r="E7" s="15">
        <f t="shared" si="4"/>
        <v>31841</v>
      </c>
      <c r="F7" s="8">
        <v>0</v>
      </c>
      <c r="G7" s="5">
        <v>0</v>
      </c>
      <c r="H7" s="15">
        <f t="shared" si="0"/>
        <v>0</v>
      </c>
      <c r="I7" s="7">
        <f t="shared" si="1"/>
        <v>11463</v>
      </c>
      <c r="J7" s="7">
        <f t="shared" si="2"/>
        <v>20378</v>
      </c>
      <c r="K7" s="19">
        <f t="shared" si="3"/>
        <v>31841</v>
      </c>
      <c r="L7" s="19" t="s">
        <v>19</v>
      </c>
      <c r="M7" s="44">
        <f>IF(COUNT(K7)=0,"-",ROUND(K7/39786*100,2))</f>
        <v>80.03</v>
      </c>
    </row>
    <row r="8" spans="1:13" ht="18.75" customHeight="1" x14ac:dyDescent="0.2">
      <c r="A8" s="4">
        <v>527205</v>
      </c>
      <c r="B8" s="18" t="s">
        <v>14</v>
      </c>
      <c r="C8" s="8">
        <v>21330</v>
      </c>
      <c r="D8" s="5">
        <v>32106</v>
      </c>
      <c r="E8" s="15">
        <f t="shared" si="4"/>
        <v>53436</v>
      </c>
      <c r="F8" s="8">
        <v>0</v>
      </c>
      <c r="G8" s="5">
        <v>0</v>
      </c>
      <c r="H8" s="15">
        <f t="shared" si="0"/>
        <v>0</v>
      </c>
      <c r="I8" s="7">
        <f t="shared" si="1"/>
        <v>21330</v>
      </c>
      <c r="J8" s="7">
        <f t="shared" si="2"/>
        <v>32106</v>
      </c>
      <c r="K8" s="19">
        <f t="shared" si="3"/>
        <v>53436</v>
      </c>
      <c r="L8" s="19" t="s">
        <v>19</v>
      </c>
      <c r="M8" s="44">
        <f>IF(COUNT(K8)=0,"-",ROUND(K8/33365*100,2))</f>
        <v>160.16</v>
      </c>
    </row>
    <row r="9" spans="1:13" ht="26.25" customHeight="1" thickBot="1" x14ac:dyDescent="0.25">
      <c r="A9" s="13">
        <v>5272</v>
      </c>
      <c r="B9" s="23" t="s">
        <v>17</v>
      </c>
      <c r="C9" s="9">
        <f>IF(COUNT(C4:C8)=0,"-",SUM(C4:C8))</f>
        <v>138417</v>
      </c>
      <c r="D9" s="6">
        <f t="shared" ref="D9:K9" si="5">IF(COUNT(D4:D8)=0,"-",SUM(D4:D8))</f>
        <v>191096</v>
      </c>
      <c r="E9" s="16">
        <f t="shared" si="5"/>
        <v>329513</v>
      </c>
      <c r="F9" s="9">
        <f t="shared" si="5"/>
        <v>354</v>
      </c>
      <c r="G9" s="6">
        <f t="shared" si="5"/>
        <v>570</v>
      </c>
      <c r="H9" s="16">
        <f t="shared" si="5"/>
        <v>924</v>
      </c>
      <c r="I9" s="6">
        <f t="shared" si="5"/>
        <v>138771</v>
      </c>
      <c r="J9" s="6">
        <f t="shared" si="5"/>
        <v>191666</v>
      </c>
      <c r="K9" s="9">
        <f t="shared" si="5"/>
        <v>330437</v>
      </c>
      <c r="L9" s="9" t="s">
        <v>19</v>
      </c>
      <c r="M9" s="45">
        <f>IF(COUNT(K9)=0,"-",ROUND(K9/157851*100,2))</f>
        <v>209.33</v>
      </c>
    </row>
    <row r="10" spans="1:13" s="25" customFormat="1" ht="20.100000000000001" customHeight="1" thickTop="1" x14ac:dyDescent="0.2">
      <c r="A10" s="26">
        <v>5272</v>
      </c>
      <c r="B10" s="27" t="s">
        <v>26</v>
      </c>
      <c r="C10" s="28">
        <v>119504</v>
      </c>
      <c r="D10" s="29">
        <v>163014</v>
      </c>
      <c r="E10" s="30">
        <f t="shared" si="4"/>
        <v>282518</v>
      </c>
      <c r="F10" s="28">
        <v>444</v>
      </c>
      <c r="G10" s="29">
        <v>683</v>
      </c>
      <c r="H10" s="30">
        <f t="shared" ref="H10:H14" si="6">IF(COUNT(F10:G10)=0,"-",SUM(F10:G10))</f>
        <v>1127</v>
      </c>
      <c r="I10" s="29">
        <f t="shared" ref="I10:I12" si="7">IF(COUNT(C10,F10)=0,"-",SUM(C10,F10))</f>
        <v>119948</v>
      </c>
      <c r="J10" s="29">
        <f t="shared" ref="J10:J12" si="8">IF(COUNT(D10,G10)=0,"-",SUM(D10,G10))</f>
        <v>163697</v>
      </c>
      <c r="K10" s="28">
        <f t="shared" ref="K10:K12" si="9">IF(COUNT(I10:J10)=0,"-",SUM(I10:J10))</f>
        <v>283645</v>
      </c>
      <c r="L10" s="28" t="s">
        <v>19</v>
      </c>
      <c r="M10" s="42">
        <f>IF(COUNT(K10)=0,"-",ROUND(K10/155519*100,2))</f>
        <v>182.39</v>
      </c>
    </row>
    <row r="11" spans="1:13" s="25" customFormat="1" ht="20.100000000000001" customHeight="1" x14ac:dyDescent="0.2">
      <c r="A11" s="36">
        <v>5272</v>
      </c>
      <c r="B11" s="37" t="s">
        <v>24</v>
      </c>
      <c r="C11" s="38" t="s">
        <v>23</v>
      </c>
      <c r="D11" s="39" t="s">
        <v>23</v>
      </c>
      <c r="E11" s="40" t="str">
        <f t="shared" si="4"/>
        <v>-</v>
      </c>
      <c r="F11" s="38" t="s">
        <v>23</v>
      </c>
      <c r="G11" s="39" t="s">
        <v>23</v>
      </c>
      <c r="H11" s="40" t="str">
        <f t="shared" si="6"/>
        <v>-</v>
      </c>
      <c r="I11" s="39" t="str">
        <f t="shared" si="7"/>
        <v>-</v>
      </c>
      <c r="J11" s="39" t="str">
        <f t="shared" si="8"/>
        <v>-</v>
      </c>
      <c r="K11" s="38" t="str">
        <f t="shared" si="9"/>
        <v>-</v>
      </c>
      <c r="L11" s="38" t="s">
        <v>19</v>
      </c>
      <c r="M11" s="41" t="str">
        <f>IF(COUNT(K11)=0,"-",ROUND(K11/152941*100,2))</f>
        <v>-</v>
      </c>
    </row>
    <row r="12" spans="1:13" s="25" customFormat="1" ht="20.100000000000001" customHeight="1" x14ac:dyDescent="0.2">
      <c r="A12" s="36">
        <v>5272</v>
      </c>
      <c r="B12" s="37" t="s">
        <v>22</v>
      </c>
      <c r="C12" s="38">
        <v>94729</v>
      </c>
      <c r="D12" s="39">
        <v>137021</v>
      </c>
      <c r="E12" s="40">
        <f t="shared" si="4"/>
        <v>231750</v>
      </c>
      <c r="F12" s="38">
        <v>298</v>
      </c>
      <c r="G12" s="39">
        <v>457</v>
      </c>
      <c r="H12" s="40">
        <f t="shared" si="6"/>
        <v>755</v>
      </c>
      <c r="I12" s="39">
        <f t="shared" si="7"/>
        <v>95027</v>
      </c>
      <c r="J12" s="39">
        <f t="shared" si="8"/>
        <v>137478</v>
      </c>
      <c r="K12" s="38">
        <f t="shared" si="9"/>
        <v>232505</v>
      </c>
      <c r="L12" s="38" t="s">
        <v>19</v>
      </c>
      <c r="M12" s="41">
        <f>IF(COUNT(K12)=0,"-",ROUND(K12/152941*100,2))</f>
        <v>152.02000000000001</v>
      </c>
    </row>
    <row r="13" spans="1:13" s="25" customFormat="1" ht="20.100000000000001" customHeight="1" x14ac:dyDescent="0.2">
      <c r="A13" s="36">
        <v>5272</v>
      </c>
      <c r="B13" s="37" t="s">
        <v>21</v>
      </c>
      <c r="C13" s="38">
        <v>91635</v>
      </c>
      <c r="D13" s="39">
        <v>131115</v>
      </c>
      <c r="E13" s="40">
        <f t="shared" si="4"/>
        <v>222750</v>
      </c>
      <c r="F13" s="38">
        <v>298</v>
      </c>
      <c r="G13" s="39">
        <v>457</v>
      </c>
      <c r="H13" s="40">
        <f t="shared" si="6"/>
        <v>755</v>
      </c>
      <c r="I13" s="39">
        <f t="shared" ref="I13:I14" si="10">IF(COUNT(C13,F13)=0,"-",SUM(C13,F13))</f>
        <v>91933</v>
      </c>
      <c r="J13" s="39">
        <f t="shared" ref="J13:J14" si="11">IF(COUNT(D13,G13)=0,"-",SUM(D13,G13))</f>
        <v>131572</v>
      </c>
      <c r="K13" s="38">
        <f t="shared" ref="K13:K14" si="12">IF(COUNT(I13:J13)=0,"-",SUM(I13:J13))</f>
        <v>223505</v>
      </c>
      <c r="L13" s="38" t="s">
        <v>19</v>
      </c>
      <c r="M13" s="41">
        <f>IF(COUNT(K13)=0,"-",ROUND(K13/149498*100,2))</f>
        <v>149.5</v>
      </c>
    </row>
    <row r="14" spans="1:13" s="25" customFormat="1" ht="20.100000000000001" customHeight="1" thickBot="1" x14ac:dyDescent="0.25">
      <c r="A14" s="31">
        <v>5272</v>
      </c>
      <c r="B14" s="32" t="s">
        <v>20</v>
      </c>
      <c r="C14" s="33">
        <v>75459</v>
      </c>
      <c r="D14" s="34">
        <v>112175</v>
      </c>
      <c r="E14" s="35">
        <f t="shared" si="4"/>
        <v>187634</v>
      </c>
      <c r="F14" s="33">
        <v>433</v>
      </c>
      <c r="G14" s="34">
        <v>695</v>
      </c>
      <c r="H14" s="35">
        <f t="shared" si="6"/>
        <v>1128</v>
      </c>
      <c r="I14" s="34">
        <f t="shared" si="10"/>
        <v>75892</v>
      </c>
      <c r="J14" s="34">
        <f t="shared" si="11"/>
        <v>112870</v>
      </c>
      <c r="K14" s="33">
        <f t="shared" si="12"/>
        <v>188762</v>
      </c>
      <c r="L14" s="33" t="s">
        <v>19</v>
      </c>
      <c r="M14" s="43">
        <f>IF(COUNT(K14)=0,"-",ROUND(K14/146959*100,2))</f>
        <v>128.44999999999999</v>
      </c>
    </row>
    <row r="15" spans="1:13" ht="18.75" customHeight="1" thickTop="1" x14ac:dyDescent="0.2">
      <c r="A15" s="22" t="s">
        <v>28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3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18.75" customHeight="1" x14ac:dyDescent="0.2">
      <c r="A17" s="2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Akses dan Mutu</vt:lpstr>
      <vt:lpstr>'Akses dan Mutu'!Print_Area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2025-03-06T03:32:05Z</dcterms:modified>
</cp:coreProperties>
</file>